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5235" tabRatio="599" firstSheet="2" activeTab="10"/>
  </bookViews>
  <sheets>
    <sheet name="Chart5" sheetId="1" r:id="rId1"/>
    <sheet name="Chart6" sheetId="2" r:id="rId2"/>
    <sheet name="Chart7" sheetId="3" r:id="rId3"/>
    <sheet name="Chart8" sheetId="4" r:id="rId4"/>
    <sheet name="Chart9" sheetId="5" r:id="rId5"/>
    <sheet name="Chart10" sheetId="6" r:id="rId6"/>
    <sheet name="Chart2" sheetId="7" r:id="rId7"/>
    <sheet name="Chart3" sheetId="8" r:id="rId8"/>
    <sheet name="Chart4" sheetId="9" r:id="rId9"/>
    <sheet name="Chart1" sheetId="10" r:id="rId10"/>
    <sheet name="Sheet1" sheetId="11" r:id="rId11"/>
  </sheets>
  <definedNames>
    <definedName name="_xlnm.Print_Area" localSheetId="10">'Sheet1'!$D$1:$D$98</definedName>
  </definedNames>
  <calcPr fullCalcOnLoad="1"/>
</workbook>
</file>

<file path=xl/comments11.xml><?xml version="1.0" encoding="utf-8"?>
<comments xmlns="http://schemas.openxmlformats.org/spreadsheetml/2006/main">
  <authors>
    <author>Thomas L Wayburn</author>
  </authors>
  <commentList>
    <comment ref="A2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Stop using all energy available to increase manufacturing capacity for PVs and start expanding capacity exponentially - but more slowly.</t>
        </r>
      </text>
    </comment>
    <comment ref="A22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A2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Electrical generation exceeds electrical requirement this year.</t>
        </r>
      </text>
    </comment>
    <comment ref="A24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Surplus exceeds original debt due to subsidy on this date.
</t>
        </r>
      </text>
    </comment>
    <comment ref="A25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Austerity ends and energy budget returns to what it was in 2009 when austerity began - 94 years earlier.  Of course, Australia has been subsidizing PV with lighter and lighter fossil fuel use.</t>
        </r>
      </text>
    </comment>
    <comment ref="A2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J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the style used in my earlier spreadsheet.
</t>
        </r>
      </text>
    </comment>
    <comment ref="L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calculated as Dave Kimble did so as to reconcile these calcs with his.</t>
        </r>
      </text>
    </comment>
    <comment ref="M5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Dave had a mistake.  In this spreadsheet, he gave each cell a lifespan of only 24 years.  I fixed it.</t>
        </r>
      </text>
    </comment>
    <comment ref="A27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If this is -9.1667, I am using Dave Kimble's unworkable plan.  If this is -1, I am using my feasible plan.</t>
        </r>
      </text>
    </comment>
    <comment ref="AS5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Begin computing EI as a moving average of the last N years with N = 1 here.</t>
        </r>
      </text>
    </comment>
    <comment ref="BB4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Electrical generation exceeds electrical requirement this year.</t>
        </r>
      </text>
    </comment>
    <comment ref="AR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Surplus exceeds original debt due to subsidy on this date.
</t>
        </r>
      </text>
    </comment>
    <comment ref="AU2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cells made wear out.
</t>
        </r>
      </text>
    </comment>
    <comment ref="AY2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AX2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AW2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AV14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BR5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Austerity ends and energy budget returns to what it was in 2009 when austerity began - 49 years earlier.  Of course, Australia has been subsidizing PV with lighter and lighter fossil fuel use.</t>
        </r>
      </text>
    </comment>
    <comment ref="BG3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Surplus exceeds original debt due to subsidy on this date.
</t>
        </r>
      </text>
    </comment>
    <comment ref="BR3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Electrical generation exceeds electrical requirement this year.</t>
        </r>
      </text>
    </comment>
    <comment ref="BO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BN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BM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BI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Start moving average of last N years with N = 1 this year and N = N + 1 on each succeeding year.</t>
        </r>
      </text>
    </comment>
    <comment ref="BK2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cells made wear out.
</t>
        </r>
      </text>
    </comment>
    <comment ref="CJ5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Austerity ends and energy budget returns to what it was in 2009 when austerity began - 49 years earlier.  Of course, Australia has been subsidizing PV with lighter and lighter fossil fuel use.</t>
        </r>
      </text>
    </comment>
    <comment ref="BY3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Surplus exceeds original debt due to subsidy on this date.
</t>
        </r>
      </text>
    </comment>
    <comment ref="CJ3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Electrical generation exceeds electrical requirement this year.</t>
        </r>
      </text>
    </comment>
    <comment ref="CG3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CF3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CE3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CA2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Start moving average of last N years with N = 1 this year and N = N + 1 on each succeeding year.</t>
        </r>
      </text>
    </comment>
    <comment ref="BU27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CC2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cells made wear out.
</t>
        </r>
      </text>
    </comment>
    <comment ref="BU26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BU25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Austerity ends and energy budget returns to what it was in 2009 when austerity began - 94 years earlier.  Of course, Australia has been subsidizing PV with lighter and lighter fossil fuel use.</t>
        </r>
      </text>
    </comment>
    <comment ref="BU24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Surplus exceeds original debt due to subsidy on this date.
</t>
        </r>
      </text>
    </comment>
    <comment ref="BU2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Electrical generation exceeds electrical requirement this year.</t>
        </r>
      </text>
    </comment>
    <comment ref="BU22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Cumulative ER exceeds cumulative EI this year.
First year's PVs wear out in this year; so, formula for SC in operation changes to reflect that.</t>
        </r>
      </text>
    </comment>
    <comment ref="BU2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Stop using all energy available to increase manufacturing capacity for PVs and start expanding capacity exponentially - but more slowly.</t>
        </r>
      </text>
    </comment>
    <comment ref="BB72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Austerity ends and energy budget returns to what it was in 2009 when austerity began - 70 years earlier.  Of course, Australia has been subsidizing PV with lighter and lighter fossil fuel use.</t>
        </r>
      </text>
    </comment>
    <comment ref="BP1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BL1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CD2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CH20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First year of positive energy delivered.  ER - EI &gt; 0. </t>
        </r>
      </text>
    </comment>
    <comment ref="W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the style used in my earlier spreadsheet.
</t>
        </r>
      </text>
    </comment>
    <comment ref="Y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calculated as Dave Kimble did so as to reconcile these calcs with his.</t>
        </r>
      </text>
    </comment>
    <comment ref="R3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If this is -9.1667, I am using Dave Kimble's unworkable plan.  If this is -1, I am using my feasible plan.</t>
        </r>
      </text>
    </comment>
    <comment ref="AJ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the style used in my earlier spreadsheet.
</t>
        </r>
      </text>
    </comment>
    <comment ref="AL1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This is calculated as Dave Kimble did so as to reconcile these calcs with his.</t>
        </r>
      </text>
    </comment>
    <comment ref="CM1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In this year18, we have our maximum GHG deficit. It is 23.5 times the maximum deficit in Scenario 1b on pv070711.xls which comes in the very first year.
</t>
        </r>
      </text>
    </comment>
    <comment ref="CN19" authorId="0">
      <text>
        <r>
          <rPr>
            <b/>
            <sz val="8"/>
            <rFont val="Tahoma"/>
            <family val="0"/>
          </rPr>
          <t>Thomas L Wayburn:</t>
        </r>
        <r>
          <rPr>
            <sz val="8"/>
            <rFont val="Tahoma"/>
            <family val="0"/>
          </rPr>
          <t xml:space="preserve">
In this year18, we have our maximum GHG deficit. It is 23.5 times the maximum deficit in Scenario 1b on pv070711.xls which comes in the very first year.
</t>
        </r>
      </text>
    </comment>
  </commentList>
</comments>
</file>

<file path=xl/sharedStrings.xml><?xml version="1.0" encoding="utf-8"?>
<sst xmlns="http://schemas.openxmlformats.org/spreadsheetml/2006/main" count="335" uniqueCount="149">
  <si>
    <t>Year</t>
  </si>
  <si>
    <t>EROI</t>
  </si>
  <si>
    <t>Lifetime, yrs</t>
  </si>
  <si>
    <t>kWhrs to quads</t>
  </si>
  <si>
    <t>quads to kWhrs</t>
  </si>
  <si>
    <t>kWhrs/SC</t>
  </si>
  <si>
    <t>Tot. subsidy</t>
  </si>
  <si>
    <t>Comment 1</t>
  </si>
  <si>
    <t>Comment 2</t>
  </si>
  <si>
    <t>Comment 3</t>
  </si>
  <si>
    <t>Comment 4</t>
  </si>
  <si>
    <t>Comment 5</t>
  </si>
  <si>
    <t>Comment 6</t>
  </si>
  <si>
    <t>Fract.E init.EI</t>
  </si>
  <si>
    <t>% grwth SC prod.</t>
  </si>
  <si>
    <t>SC = solar cells</t>
  </si>
  <si>
    <t>Cum = cumulative</t>
  </si>
  <si>
    <t>q. = quad</t>
  </si>
  <si>
    <t>yrly = yearly</t>
  </si>
  <si>
    <t>EI = energy investd</t>
  </si>
  <si>
    <t>ER= energy returned</t>
  </si>
  <si>
    <t>kWh = kilowatt-hour</t>
  </si>
  <si>
    <t>prod = production</t>
  </si>
  <si>
    <t>acct = accounting</t>
  </si>
  <si>
    <t>elec = electricity</t>
  </si>
  <si>
    <t>srpls = surplus</t>
  </si>
  <si>
    <t>Data</t>
  </si>
  <si>
    <t>Lifetime</t>
  </si>
  <si>
    <t>Yrly EI.</t>
  </si>
  <si>
    <r>
      <t xml:space="preserve">Yrly </t>
    </r>
    <r>
      <rPr>
        <sz val="11"/>
        <rFont val="Symbol"/>
        <family val="1"/>
      </rPr>
      <t>D</t>
    </r>
    <r>
      <rPr>
        <sz val="10"/>
        <rFont val="Times New Roman"/>
        <family val="0"/>
      </rPr>
      <t>ER</t>
    </r>
  </si>
  <si>
    <t>Yrly. ER</t>
  </si>
  <si>
    <t>Cum. ER</t>
  </si>
  <si>
    <t>Yrly. Profit</t>
  </si>
  <si>
    <t>Cum Prof</t>
  </si>
  <si>
    <t>E Budget 2003, q.</t>
  </si>
  <si>
    <t>First yr. subsidy</t>
  </si>
  <si>
    <t>Yr.</t>
  </si>
  <si>
    <t>Total Australian E</t>
  </si>
  <si>
    <t>E = ER - EI</t>
  </si>
  <si>
    <t>b2*b3/b4</t>
  </si>
  <si>
    <t>Cum. Prof.</t>
  </si>
  <si>
    <t>Yrly. Prof.</t>
  </si>
  <si>
    <t>EI</t>
  </si>
  <si>
    <t>ER</t>
  </si>
  <si>
    <t>Yr.No.</t>
  </si>
  <si>
    <t>ER - EI</t>
  </si>
  <si>
    <t>Del ER</t>
  </si>
  <si>
    <t>ER - EI kWh</t>
  </si>
  <si>
    <t>Cum EI</t>
  </si>
  <si>
    <t>Cum ER</t>
  </si>
  <si>
    <t xml:space="preserve">Cum ED </t>
  </si>
  <si>
    <t>Final Quads</t>
  </si>
  <si>
    <t>Factor</t>
  </si>
  <si>
    <t>Exp Rate  + 1</t>
  </si>
  <si>
    <t>Lifetime/EROI</t>
  </si>
  <si>
    <t>E per normalized unit</t>
  </si>
  <si>
    <t>Cum. Deficit</t>
  </si>
  <si>
    <t>Original subsidy</t>
  </si>
  <si>
    <t>E Budget calc'd, q.</t>
  </si>
  <si>
    <t>Subsidy in quads</t>
  </si>
  <si>
    <t>Subsidy in kWh</t>
  </si>
  <si>
    <t xml:space="preserve">Percent 2003 E </t>
  </si>
  <si>
    <t>kWh / unit</t>
  </si>
  <si>
    <t>ER - EI q.</t>
  </si>
  <si>
    <t xml:space="preserve"> Yrly Srpls</t>
  </si>
  <si>
    <t>Deficit</t>
  </si>
  <si>
    <t>Cum. Def.</t>
  </si>
  <si>
    <t>ED, energy delivered</t>
  </si>
  <si>
    <t>ED = ER - EI</t>
  </si>
  <si>
    <t>Comment 7</t>
  </si>
  <si>
    <t>Comment 7 F3</t>
  </si>
  <si>
    <t>Prob. 2</t>
  </si>
  <si>
    <t>Prob. 3</t>
  </si>
  <si>
    <t>Problem 4</t>
  </si>
  <si>
    <t>10 percent</t>
  </si>
  <si>
    <t>3.468 percent</t>
  </si>
  <si>
    <t>Kimble's Idea</t>
  </si>
  <si>
    <t>greatest.cum.sub.</t>
  </si>
  <si>
    <t>initial.subsidy</t>
  </si>
  <si>
    <t>prod.growth.rate</t>
  </si>
  <si>
    <t>second.year EI</t>
  </si>
  <si>
    <t>first.pos.profit</t>
  </si>
  <si>
    <t>deficit.repaid</t>
  </si>
  <si>
    <t>cum.ER &gt; cum.EI</t>
  </si>
  <si>
    <t>prof.and.prod.charts</t>
  </si>
  <si>
    <t>Columns A - M</t>
  </si>
  <si>
    <t>8.33 normalized units</t>
  </si>
  <si>
    <t>exonential growth</t>
  </si>
  <si>
    <t>first year's ER</t>
  </si>
  <si>
    <t>104.73 norm.units</t>
  </si>
  <si>
    <t>cum.prof.in.50.yrs.</t>
  </si>
  <si>
    <t>706.377 norm.units</t>
  </si>
  <si>
    <t>20 years</t>
  </si>
  <si>
    <t>33 years</t>
  </si>
  <si>
    <t>Charts 1 &amp; 2</t>
  </si>
  <si>
    <t>Charts 3 &amp; 4</t>
  </si>
  <si>
    <t>Smooth growth in prod.</t>
  </si>
  <si>
    <t>80.66 norm.units</t>
  </si>
  <si>
    <t>13 years</t>
  </si>
  <si>
    <t>28 years</t>
  </si>
  <si>
    <t>22 years</t>
  </si>
  <si>
    <t>steady. state. (5.14 q.)</t>
  </si>
  <si>
    <t>Charts 5 &amp; 6</t>
  </si>
  <si>
    <t>50 years</t>
  </si>
  <si>
    <t>elec.budget attained</t>
  </si>
  <si>
    <t>45 years</t>
  </si>
  <si>
    <t xml:space="preserve">Large subsidy </t>
  </si>
  <si>
    <t>10.0 percent</t>
  </si>
  <si>
    <t>18 years</t>
  </si>
  <si>
    <t>32 years</t>
  </si>
  <si>
    <t>29 years</t>
  </si>
  <si>
    <t>moving average</t>
  </si>
  <si>
    <t>deficit repaid</t>
  </si>
  <si>
    <t>49 years</t>
  </si>
  <si>
    <t>71 years</t>
  </si>
  <si>
    <t>186.79 norm.units</t>
  </si>
  <si>
    <t xml:space="preserve">Constant subsidy </t>
  </si>
  <si>
    <t>12.2 percent</t>
  </si>
  <si>
    <t>216.0 norm.units</t>
  </si>
  <si>
    <t>Charts 7 &amp; 8</t>
  </si>
  <si>
    <t>Charts 9 &amp; 10</t>
  </si>
  <si>
    <t>19 years</t>
  </si>
  <si>
    <t>8.33 norm.units</t>
  </si>
  <si>
    <t>3 years</t>
  </si>
  <si>
    <t>9340.1 norm.units.</t>
  </si>
  <si>
    <t>6 years</t>
  </si>
  <si>
    <t>7 years</t>
  </si>
  <si>
    <t>Data for misc. probs.</t>
  </si>
  <si>
    <t>1b</t>
  </si>
  <si>
    <t>prod.grwth.prob2</t>
  </si>
  <si>
    <t>Wayburn's Mistake</t>
  </si>
  <si>
    <t>?</t>
  </si>
  <si>
    <t xml:space="preserve">% 2003 E </t>
  </si>
  <si>
    <t>Fract.E init.EI Prob2</t>
  </si>
  <si>
    <t>Old Fract.E init.EI</t>
  </si>
  <si>
    <t>Old orig. subsidy</t>
  </si>
  <si>
    <t>Yrly Prof.</t>
  </si>
  <si>
    <t>1a</t>
  </si>
  <si>
    <t>91.918 norm.units.</t>
  </si>
  <si>
    <t>Kimble's Idea*</t>
  </si>
  <si>
    <t>Wayburn's Idea*</t>
  </si>
  <si>
    <t>*Kimble's accountng</t>
  </si>
  <si>
    <t>Columns A - AK</t>
  </si>
  <si>
    <t>Columns AO - BB</t>
  </si>
  <si>
    <t>Columns BC - BR</t>
  </si>
  <si>
    <t>Columns BU - CJ</t>
  </si>
  <si>
    <t>GHG, lbs</t>
  </si>
  <si>
    <t>Cum. GHG</t>
  </si>
  <si>
    <t>Mt(CO2-e)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</si>
</sst>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E+00"/>
    <numFmt numFmtId="165" formatCode="0.000000"/>
    <numFmt numFmtId="166" formatCode="0.0000000E+00"/>
    <numFmt numFmtId="167" formatCode="0.000000E+00"/>
    <numFmt numFmtId="168" formatCode="0.00000"/>
    <numFmt numFmtId="169" formatCode="0.000E+00"/>
    <numFmt numFmtId="170" formatCode="0.0000E+00"/>
    <numFmt numFmtId="171" formatCode="0.000"/>
    <numFmt numFmtId="172" formatCode="0.00000E+00"/>
    <numFmt numFmtId="173" formatCode="0.0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E+00"/>
    <numFmt numFmtId="180" formatCode="0.0E+00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0.00000000"/>
    <numFmt numFmtId="190" formatCode="0.0000000"/>
    <numFmt numFmtId="191" formatCode="&quot;$&quot;#,##0.00"/>
    <numFmt numFmtId="192" formatCode="#,##0.000"/>
  </numFmts>
  <fonts count="11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Symbol"/>
      <family val="1"/>
    </font>
    <font>
      <sz val="14"/>
      <name val="Times New Roman"/>
      <family val="1"/>
    </font>
    <font>
      <sz val="10"/>
      <color indexed="9"/>
      <name val="Times New Roman"/>
      <family val="0"/>
    </font>
    <font>
      <b/>
      <sz val="8"/>
      <name val="Times New Roman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9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 horizontal="right"/>
    </xf>
    <xf numFmtId="174" fontId="0" fillId="2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73" fontId="0" fillId="2" borderId="1" xfId="0" applyNumberFormat="1" applyFill="1" applyBorder="1" applyAlignment="1">
      <alignment/>
    </xf>
    <xf numFmtId="16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9" fontId="0" fillId="4" borderId="1" xfId="0" applyNumberFormat="1" applyFill="1" applyBorder="1" applyAlignment="1">
      <alignment horizontal="center"/>
    </xf>
    <xf numFmtId="171" fontId="0" fillId="4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173" fontId="0" fillId="4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/>
    </xf>
    <xf numFmtId="17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89" fontId="0" fillId="2" borderId="1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10" fontId="0" fillId="2" borderId="1" xfId="0" applyNumberFormat="1" applyFill="1" applyBorder="1" applyAlignment="1">
      <alignment/>
    </xf>
    <xf numFmtId="173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173" fontId="0" fillId="2" borderId="1" xfId="0" applyNumberFormat="1" applyFill="1" applyBorder="1" applyAlignment="1">
      <alignment horizontal="center"/>
    </xf>
    <xf numFmtId="173" fontId="6" fillId="0" borderId="1" xfId="0" applyNumberFormat="1" applyFont="1" applyBorder="1" applyAlignment="1">
      <alignment/>
    </xf>
    <xf numFmtId="173" fontId="0" fillId="6" borderId="1" xfId="0" applyNumberFormat="1" applyFill="1" applyBorder="1" applyAlignment="1">
      <alignment/>
    </xf>
    <xf numFmtId="173" fontId="0" fillId="6" borderId="1" xfId="0" applyNumberFormat="1" applyFill="1" applyBorder="1" applyAlignment="1">
      <alignment horizontal="center"/>
    </xf>
    <xf numFmtId="173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" fontId="0" fillId="4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74" fontId="0" fillId="2" borderId="1" xfId="0" applyNumberFormat="1" applyFill="1" applyBorder="1" applyAlignment="1">
      <alignment horizontal="right"/>
    </xf>
    <xf numFmtId="171" fontId="0" fillId="2" borderId="1" xfId="0" applyNumberFormat="1" applyFill="1" applyBorder="1" applyAlignment="1">
      <alignment horizontal="right"/>
    </xf>
    <xf numFmtId="171" fontId="0" fillId="3" borderId="1" xfId="0" applyNumberFormat="1" applyFill="1" applyBorder="1" applyAlignment="1">
      <alignment horizontal="right"/>
    </xf>
    <xf numFmtId="171" fontId="0" fillId="0" borderId="1" xfId="0" applyNumberFormat="1" applyFill="1" applyBorder="1" applyAlignment="1">
      <alignment horizontal="right"/>
    </xf>
    <xf numFmtId="169" fontId="0" fillId="3" borderId="1" xfId="0" applyNumberFormat="1" applyFill="1" applyBorder="1" applyAlignment="1">
      <alignment horizontal="right"/>
    </xf>
    <xf numFmtId="174" fontId="0" fillId="4" borderId="1" xfId="0" applyNumberFormat="1" applyFill="1" applyBorder="1" applyAlignment="1">
      <alignment horizontal="center"/>
    </xf>
    <xf numFmtId="173" fontId="0" fillId="4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center"/>
    </xf>
    <xf numFmtId="174" fontId="0" fillId="0" borderId="1" xfId="0" applyNumberFormat="1" applyFill="1" applyBorder="1" applyAlignment="1">
      <alignment horizontal="right"/>
    </xf>
    <xf numFmtId="169" fontId="0" fillId="0" borderId="1" xfId="0" applyNumberFormat="1" applyFill="1" applyBorder="1" applyAlignment="1">
      <alignment horizontal="right"/>
    </xf>
    <xf numFmtId="173" fontId="0" fillId="0" borderId="1" xfId="0" applyNumberFormat="1" applyFill="1" applyBorder="1" applyAlignment="1">
      <alignment/>
    </xf>
    <xf numFmtId="190" fontId="0" fillId="0" borderId="1" xfId="0" applyNumberFormat="1" applyBorder="1" applyAlignment="1">
      <alignment/>
    </xf>
    <xf numFmtId="17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169" fontId="0" fillId="0" borderId="1" xfId="0" applyNumberFormat="1" applyFill="1" applyBorder="1" applyAlignment="1">
      <alignment horizontal="center"/>
    </xf>
    <xf numFmtId="190" fontId="0" fillId="2" borderId="1" xfId="0" applyNumberFormat="1" applyFill="1" applyBorder="1" applyAlignment="1">
      <alignment/>
    </xf>
    <xf numFmtId="173" fontId="0" fillId="8" borderId="1" xfId="0" applyNumberFormat="1" applyFill="1" applyBorder="1" applyAlignment="1">
      <alignment/>
    </xf>
    <xf numFmtId="171" fontId="0" fillId="2" borderId="1" xfId="0" applyNumberFormat="1" applyFill="1" applyBorder="1" applyAlignment="1">
      <alignment/>
    </xf>
    <xf numFmtId="171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71" fontId="0" fillId="3" borderId="1" xfId="0" applyNumberFormat="1" applyFill="1" applyBorder="1" applyAlignment="1">
      <alignment/>
    </xf>
    <xf numFmtId="174" fontId="0" fillId="3" borderId="1" xfId="0" applyNumberFormat="1" applyFill="1" applyBorder="1" applyAlignment="1">
      <alignment horizontal="right"/>
    </xf>
    <xf numFmtId="171" fontId="0" fillId="5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/>
    </xf>
    <xf numFmtId="0" fontId="0" fillId="0" borderId="2" xfId="0" applyBorder="1" applyAlignment="1">
      <alignment horizontal="center"/>
    </xf>
    <xf numFmtId="171" fontId="0" fillId="0" borderId="1" xfId="0" applyNumberFormat="1" applyBorder="1" applyAlignment="1">
      <alignment/>
    </xf>
    <xf numFmtId="171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191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92" fontId="0" fillId="2" borderId="1" xfId="0" applyNumberFormat="1" applyFill="1" applyBorder="1" applyAlignment="1">
      <alignment horizontal="right"/>
    </xf>
    <xf numFmtId="171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right"/>
    </xf>
    <xf numFmtId="171" fontId="0" fillId="3" borderId="1" xfId="0" applyNumberFormat="1" applyFill="1" applyBorder="1" applyAlignment="1">
      <alignment/>
    </xf>
    <xf numFmtId="190" fontId="0" fillId="3" borderId="1" xfId="0" applyNumberFormat="1" applyFill="1" applyBorder="1" applyAlignment="1">
      <alignment/>
    </xf>
    <xf numFmtId="171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173" fontId="9" fillId="9" borderId="1" xfId="0" applyNumberFormat="1" applyFont="1" applyFill="1" applyBorder="1" applyAlignment="1">
      <alignment horizontal="center"/>
    </xf>
    <xf numFmtId="190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9" fontId="0" fillId="0" borderId="1" xfId="0" applyNumberFormat="1" applyBorder="1" applyAlignment="1">
      <alignment horizontal="right"/>
    </xf>
    <xf numFmtId="173" fontId="0" fillId="8" borderId="1" xfId="0" applyNumberFormat="1" applyFill="1" applyBorder="1" applyAlignment="1">
      <alignment horizontal="right"/>
    </xf>
    <xf numFmtId="173" fontId="0" fillId="0" borderId="1" xfId="0" applyNumberFormat="1" applyFill="1" applyBorder="1" applyAlignment="1">
      <alignment horizontal="right"/>
    </xf>
    <xf numFmtId="190" fontId="0" fillId="0" borderId="1" xfId="0" applyNumberFormat="1" applyBorder="1" applyAlignment="1">
      <alignment horizontal="right"/>
    </xf>
    <xf numFmtId="173" fontId="0" fillId="5" borderId="1" xfId="0" applyNumberFormat="1" applyFill="1" applyBorder="1" applyAlignment="1">
      <alignment horizontal="right"/>
    </xf>
    <xf numFmtId="173" fontId="0" fillId="3" borderId="1" xfId="0" applyNumberFormat="1" applyFill="1" applyBorder="1" applyAlignment="1">
      <alignment horizontal="right"/>
    </xf>
    <xf numFmtId="173" fontId="0" fillId="10" borderId="1" xfId="0" applyNumberFormat="1" applyFill="1" applyBorder="1" applyAlignment="1">
      <alignment/>
    </xf>
    <xf numFmtId="173" fontId="0" fillId="10" borderId="1" xfId="0" applyNumberForma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5.  Annual profit in quads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Sheet1!$BB$1</c:f>
              <c:strCache>
                <c:ptCount val="1"/>
                <c:pt idx="0">
                  <c:v>ER - EI q.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Sheet1!$BB$2:$BB$76</c:f>
              <c:numCache>
                <c:ptCount val="75"/>
                <c:pt idx="0">
                  <c:v>-0.15598004625</c:v>
                </c:pt>
                <c:pt idx="1">
                  <c:v>-0.14842419454674002</c:v>
                </c:pt>
                <c:pt idx="2">
                  <c:v>-0.14015494954906502</c:v>
                </c:pt>
                <c:pt idx="3">
                  <c:v>-0.13110495551568954</c:v>
                </c:pt>
                <c:pt idx="4">
                  <c:v>-0.12120049724565887</c:v>
                </c:pt>
                <c:pt idx="5">
                  <c:v>-0.11036089964360503</c:v>
                </c:pt>
                <c:pt idx="6">
                  <c:v>-0.09849787059435564</c:v>
                </c:pt>
                <c:pt idx="7">
                  <c:v>-0.08551478179439233</c:v>
                </c:pt>
                <c:pt idx="8">
                  <c:v>-0.07130588168229168</c:v>
                </c:pt>
                <c:pt idx="9">
                  <c:v>-0.05575543405720693</c:v>
                </c:pt>
                <c:pt idx="10">
                  <c:v>-0.03873677536915218</c:v>
                </c:pt>
                <c:pt idx="11">
                  <c:v>-0.020111283002406062</c:v>
                </c:pt>
                <c:pt idx="12">
                  <c:v>0.00027275385163874367</c:v>
                </c:pt>
                <c:pt idx="13">
                  <c:v>0.022581369929295093</c:v>
                </c:pt>
                <c:pt idx="14">
                  <c:v>0.046996276302539414</c:v>
                </c:pt>
                <c:pt idx="15">
                  <c:v>0.07371634047592003</c:v>
                </c:pt>
                <c:pt idx="16">
                  <c:v>0.10295920622829441</c:v>
                </c:pt>
                <c:pt idx="17">
                  <c:v>0.13496306639354502</c:v>
                </c:pt>
                <c:pt idx="18">
                  <c:v>0.16998860302015795</c:v>
                </c:pt>
                <c:pt idx="19">
                  <c:v>0.20832111071290932</c:v>
                </c:pt>
                <c:pt idx="20">
                  <c:v>0.25027282045197935</c:v>
                </c:pt>
                <c:pt idx="21">
                  <c:v>0.2961854428177734</c:v>
                </c:pt>
                <c:pt idx="22">
                  <c:v>0.34643295133685637</c:v>
                </c:pt>
                <c:pt idx="23">
                  <c:v>0.4014246286202769</c:v>
                </c:pt>
                <c:pt idx="24">
                  <c:v>0.43932553635608923</c:v>
                </c:pt>
                <c:pt idx="25">
                  <c:v>0.48080489619668565</c:v>
                </c:pt>
                <c:pt idx="26">
                  <c:v>0.5262005712759918</c:v>
                </c:pt>
                <c:pt idx="27">
                  <c:v>0.5758823244135861</c:v>
                </c:pt>
                <c:pt idx="28">
                  <c:v>0.630254829955419</c:v>
                </c:pt>
                <c:pt idx="29">
                  <c:v>0.6897609699804899</c:v>
                </c:pt>
                <c:pt idx="30">
                  <c:v>0.7548854417221675</c:v>
                </c:pt>
                <c:pt idx="31">
                  <c:v>0.826158705587808</c:v>
                </c:pt>
                <c:pt idx="32">
                  <c:v>0.904161305934587</c:v>
                </c:pt>
                <c:pt idx="33">
                  <c:v>0.9895285997957073</c:v>
                </c:pt>
                <c:pt idx="34">
                  <c:v>1.0829559320740183</c:v>
                </c:pt>
                <c:pt idx="35">
                  <c:v>1.1852042993567184</c:v>
                </c:pt>
                <c:pt idx="36">
                  <c:v>1.2971065484847824</c:v>
                </c:pt>
                <c:pt idx="37">
                  <c:v>1.4195741603665213</c:v>
                </c:pt>
                <c:pt idx="38">
                  <c:v>1.5536046742916878</c:v>
                </c:pt>
                <c:pt idx="39">
                  <c:v>1.7002898132196116</c:v>
                </c:pt>
                <c:pt idx="40">
                  <c:v>1.8608243762245544</c:v>
                </c:pt>
                <c:pt idx="41">
                  <c:v>2.0365159705301727</c:v>
                </c:pt>
                <c:pt idx="42">
                  <c:v>2.2287956624037495</c:v>
                </c:pt>
                <c:pt idx="43">
                  <c:v>2.439229633665262</c:v>
                </c:pt>
                <c:pt idx="44">
                  <c:v>2.6695319387574026</c:v>
                </c:pt>
                <c:pt idx="45">
                  <c:v>2.6977250626421587</c:v>
                </c:pt>
                <c:pt idx="46">
                  <c:v>2.7285800685116177</c:v>
                </c:pt>
                <c:pt idx="47">
                  <c:v>2.7623482806152477</c:v>
                </c:pt>
                <c:pt idx="48">
                  <c:v>2.9136851244492936</c:v>
                </c:pt>
                <c:pt idx="49">
                  <c:v>3.0629705345569977</c:v>
                </c:pt>
                <c:pt idx="50">
                  <c:v>3.2100108227716535</c:v>
                </c:pt>
                <c:pt idx="51">
                  <c:v>3.3545940136646077</c:v>
                </c:pt>
                <c:pt idx="52">
                  <c:v>3.496488117935134</c:v>
                </c:pt>
                <c:pt idx="53">
                  <c:v>3.6354392427806888</c:v>
                </c:pt>
                <c:pt idx="54">
                  <c:v>3.7711695238558844</c:v>
                </c:pt>
                <c:pt idx="55">
                  <c:v>3.903374861975299</c:v>
                </c:pt>
                <c:pt idx="56">
                  <c:v>4.031722446124819</c:v>
                </c:pt>
                <c:pt idx="57">
                  <c:v>4.155848042605623</c:v>
                </c:pt>
                <c:pt idx="58">
                  <c:v>4.275353028229982</c:v>
                </c:pt>
                <c:pt idx="59">
                  <c:v>4.389801143403273</c:v>
                </c:pt>
                <c:pt idx="60">
                  <c:v>4.498714938644988</c:v>
                </c:pt>
                <c:pt idx="61">
                  <c:v>4.601571885604468</c:v>
                </c:pt>
                <c:pt idx="62">
                  <c:v>4.697800120894296</c:v>
                </c:pt>
                <c:pt idx="63">
                  <c:v>4.786773788073473</c:v>
                </c:pt>
                <c:pt idx="64">
                  <c:v>4.8678079398392615</c:v>
                </c:pt>
                <c:pt idx="65">
                  <c:v>4.940152958904392</c:v>
                </c:pt>
                <c:pt idx="66">
                  <c:v>5.0029884521157975</c:v>
                </c:pt>
                <c:pt idx="67">
                  <c:v>5.055416568080476</c:v>
                </c:pt>
                <c:pt idx="68">
                  <c:v>5.096454683868297</c:v>
                </c:pt>
                <c:pt idx="69">
                  <c:v>5.125027401222564</c:v>
                </c:pt>
                <c:pt idx="70">
                  <c:v>5.139957787084775</c:v>
                </c:pt>
                <c:pt idx="71">
                  <c:v>5.139957787084775</c:v>
                </c:pt>
                <c:pt idx="72">
                  <c:v>5.139957787084775</c:v>
                </c:pt>
                <c:pt idx="73">
                  <c:v>5.139957787084775</c:v>
                </c:pt>
                <c:pt idx="74">
                  <c:v>5.139957787084775</c:v>
                </c:pt>
              </c:numCache>
            </c:numRef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2751"/>
        <c:crosses val="autoZero"/>
        <c:auto val="1"/>
        <c:lblOffset val="100"/>
        <c:noMultiLvlLbl val="0"/>
      </c:catAx>
      <c:valAx>
        <c:axId val="6357275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25942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1.  Annual Energy Profit in normalized units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Yrly. Prof.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Sheet1!$Y$2:$Y$51</c:f>
              <c:numCache>
                <c:ptCount val="50"/>
                <c:pt idx="0">
                  <c:v>-8.333333333333334</c:v>
                </c:pt>
                <c:pt idx="1">
                  <c:v>-8.166666666666668</c:v>
                </c:pt>
                <c:pt idx="2">
                  <c:v>-7.983333333333336</c:v>
                </c:pt>
                <c:pt idx="3">
                  <c:v>-7.78166666666667</c:v>
                </c:pt>
                <c:pt idx="4">
                  <c:v>-7.559833333333338</c:v>
                </c:pt>
                <c:pt idx="5">
                  <c:v>-7.315816666666672</c:v>
                </c:pt>
                <c:pt idx="6">
                  <c:v>-7.04739833333334</c:v>
                </c:pt>
                <c:pt idx="7">
                  <c:v>-6.7521381666666755</c:v>
                </c:pt>
                <c:pt idx="8">
                  <c:v>-6.4273519833333435</c:v>
                </c:pt>
                <c:pt idx="9">
                  <c:v>-6.070087181666679</c:v>
                </c:pt>
                <c:pt idx="10">
                  <c:v>-5.677095899833347</c:v>
                </c:pt>
                <c:pt idx="11">
                  <c:v>-5.244805489816681</c:v>
                </c:pt>
                <c:pt idx="12">
                  <c:v>-4.769286038798349</c:v>
                </c:pt>
                <c:pt idx="13">
                  <c:v>-4.246214642678183</c:v>
                </c:pt>
                <c:pt idx="14">
                  <c:v>-3.670836106946002</c:v>
                </c:pt>
                <c:pt idx="15">
                  <c:v>-3.0379197176406016</c:v>
                </c:pt>
                <c:pt idx="16">
                  <c:v>-2.3417116894046615</c:v>
                </c:pt>
                <c:pt idx="17">
                  <c:v>-1.5758828583451319</c:v>
                </c:pt>
                <c:pt idx="18">
                  <c:v>-0.7334711441796458</c:v>
                </c:pt>
                <c:pt idx="19">
                  <c:v>0.19318174140239108</c:v>
                </c:pt>
                <c:pt idx="20">
                  <c:v>1.2124999155426295</c:v>
                </c:pt>
                <c:pt idx="21">
                  <c:v>2.3337499070969017</c:v>
                </c:pt>
                <c:pt idx="22">
                  <c:v>3.5671248978065933</c:v>
                </c:pt>
                <c:pt idx="23">
                  <c:v>4.923837387587241</c:v>
                </c:pt>
                <c:pt idx="24">
                  <c:v>6.416221126345974</c:v>
                </c:pt>
                <c:pt idx="25">
                  <c:v>8.057843238980567</c:v>
                </c:pt>
                <c:pt idx="26">
                  <c:v>8.863627562878634</c:v>
                </c:pt>
                <c:pt idx="27">
                  <c:v>9.7499903191665</c:v>
                </c:pt>
                <c:pt idx="28">
                  <c:v>10.724989351083124</c:v>
                </c:pt>
                <c:pt idx="29">
                  <c:v>11.797488286191452</c:v>
                </c:pt>
                <c:pt idx="30">
                  <c:v>12.977237114810606</c:v>
                </c:pt>
                <c:pt idx="31">
                  <c:v>14.274960826291647</c:v>
                </c:pt>
                <c:pt idx="32">
                  <c:v>15.702456908920823</c:v>
                </c:pt>
                <c:pt idx="33">
                  <c:v>17.272702599812902</c:v>
                </c:pt>
                <c:pt idx="34">
                  <c:v>18.999972859794184</c:v>
                </c:pt>
                <c:pt idx="35">
                  <c:v>20.89997014577358</c:v>
                </c:pt>
                <c:pt idx="36">
                  <c:v>22.989967160350943</c:v>
                </c:pt>
                <c:pt idx="37">
                  <c:v>25.288963876385992</c:v>
                </c:pt>
                <c:pt idx="38">
                  <c:v>27.817860264024603</c:v>
                </c:pt>
                <c:pt idx="39">
                  <c:v>30.59964629042713</c:v>
                </c:pt>
                <c:pt idx="40">
                  <c:v>33.659610919469856</c:v>
                </c:pt>
                <c:pt idx="41">
                  <c:v>37.0255720114169</c:v>
                </c:pt>
                <c:pt idx="42">
                  <c:v>40.72812921255854</c:v>
                </c:pt>
                <c:pt idx="43">
                  <c:v>44.80094213381443</c:v>
                </c:pt>
                <c:pt idx="44">
                  <c:v>49.28103634719582</c:v>
                </c:pt>
                <c:pt idx="45">
                  <c:v>54.20913998191543</c:v>
                </c:pt>
                <c:pt idx="46">
                  <c:v>59.630053980106936</c:v>
                </c:pt>
                <c:pt idx="47">
                  <c:v>65.59305937811769</c:v>
                </c:pt>
                <c:pt idx="48">
                  <c:v>72.15236531592939</c:v>
                </c:pt>
                <c:pt idx="49">
                  <c:v>79.36760184752234</c:v>
                </c:pt>
              </c:numCache>
            </c:numRef>
          </c:val>
          <c:smooth val="0"/>
        </c:ser>
        <c:marker val="1"/>
        <c:axId val="26926936"/>
        <c:axId val="41015833"/>
      </c:line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5833"/>
        <c:crosses val="autoZero"/>
        <c:auto val="1"/>
        <c:lblOffset val="100"/>
        <c:noMultiLvlLbl val="0"/>
      </c:catAx>
      <c:valAx>
        <c:axId val="4101583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92693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6.  Annual production in normalized units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Sheet1!$AT$1</c:f>
              <c:strCache>
                <c:ptCount val="1"/>
                <c:pt idx="0">
                  <c:v>Del 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Sheet1!$AT$2:$AT$52</c:f>
              <c:numCache>
                <c:ptCount val="51"/>
                <c:pt idx="0">
                  <c:v>1</c:v>
                </c:pt>
                <c:pt idx="1">
                  <c:v>1.094416</c:v>
                </c:pt>
                <c:pt idx="2">
                  <c:v>1.197746381056</c:v>
                </c:pt>
                <c:pt idx="3">
                  <c:v>1.3108328033697834</c:v>
                </c:pt>
                <c:pt idx="4">
                  <c:v>1.4345963933327448</c:v>
                </c:pt>
                <c:pt idx="5">
                  <c:v>1.5700452464056494</c:v>
                </c:pt>
                <c:pt idx="6">
                  <c:v>1.7182826383902852</c:v>
                </c:pt>
                <c:pt idx="7">
                  <c:v>1.8805160119765425</c:v>
                </c:pt>
                <c:pt idx="8">
                  <c:v>2.05806681176332</c:v>
                </c:pt>
                <c:pt idx="9">
                  <c:v>2.2523812478627656</c:v>
                </c:pt>
                <c:pt idx="10">
                  <c:v>2.4650420757609766</c:v>
                </c:pt>
                <c:pt idx="11">
                  <c:v>2.697781488386025</c:v>
                </c:pt>
                <c:pt idx="12">
                  <c:v>2.95249522539348</c:v>
                </c:pt>
                <c:pt idx="13">
                  <c:v>3.231258014594231</c:v>
                </c:pt>
                <c:pt idx="14">
                  <c:v>3.5363404713001603</c:v>
                </c:pt>
                <c:pt idx="15">
                  <c:v>3.8702275932384365</c:v>
                </c:pt>
                <c:pt idx="16">
                  <c:v>4.235639001681637</c:v>
                </c:pt>
                <c:pt idx="17">
                  <c:v>4.635551093664411</c:v>
                </c:pt>
                <c:pt idx="18">
                  <c:v>5.073221285723831</c:v>
                </c:pt>
                <c:pt idx="19">
                  <c:v>5.552214546636732</c:v>
                </c:pt>
                <c:pt idx="20">
                  <c:v>6.076432435271985</c:v>
                </c:pt>
                <c:pt idx="21">
                  <c:v>6.650144880080625</c:v>
                </c:pt>
                <c:pt idx="22">
                  <c:v>7.278024959078318</c:v>
                </c:pt>
                <c:pt idx="23">
                  <c:v>7.9651869636146575</c:v>
                </c:pt>
                <c:pt idx="24">
                  <c:v>8.7172280559713</c:v>
                </c:pt>
                <c:pt idx="25">
                  <c:v>9.540273860103886</c:v>
                </c:pt>
                <c:pt idx="26">
                  <c:v>10.441028356879455</c:v>
                </c:pt>
                <c:pt idx="27">
                  <c:v>11.426828490222587</c:v>
                </c:pt>
                <c:pt idx="28">
                  <c:v>12.505703928955443</c:v>
                </c:pt>
                <c:pt idx="29">
                  <c:v>13.6864424711117</c:v>
                </c:pt>
                <c:pt idx="30">
                  <c:v>14.978661623464184</c:v>
                </c:pt>
                <c:pt idx="31">
                  <c:v>16.39288693930518</c:v>
                </c:pt>
                <c:pt idx="32">
                  <c:v>17.940637752566616</c:v>
                </c:pt>
                <c:pt idx="33">
                  <c:v>19.634521006612946</c:v>
                </c:pt>
                <c:pt idx="34">
                  <c:v>21.488333941973316</c:v>
                </c:pt>
                <c:pt idx="35">
                  <c:v>23.51717647943867</c:v>
                </c:pt>
                <c:pt idx="36">
                  <c:v>25.737574213921356</c:v>
                </c:pt>
                <c:pt idx="37">
                  <c:v>28.167613020902955</c:v>
                </c:pt>
                <c:pt idx="38">
                  <c:v>30.82708637188453</c:v>
                </c:pt>
                <c:pt idx="39">
                  <c:v>33.73765655877238</c:v>
                </c:pt>
                <c:pt idx="40">
                  <c:v>36.92303114042544</c:v>
                </c:pt>
                <c:pt idx="41">
                  <c:v>40.409156048579845</c:v>
                </c:pt>
                <c:pt idx="42">
                  <c:v>44.22442692606256</c:v>
                </c:pt>
                <c:pt idx="43">
                  <c:v>48.39992041871369</c:v>
                </c:pt>
                <c:pt idx="44">
                  <c:v>52.96964730496697</c:v>
                </c:pt>
                <c:pt idx="45">
                  <c:v>57.97082952491273</c:v>
                </c:pt>
                <c:pt idx="46">
                  <c:v>63.4442033653369</c:v>
                </c:pt>
                <c:pt idx="47">
                  <c:v>69.43435127027855</c:v>
                </c:pt>
                <c:pt idx="48">
                  <c:v>69.43435127027855</c:v>
                </c:pt>
                <c:pt idx="49">
                  <c:v>69.43435127027855</c:v>
                </c:pt>
                <c:pt idx="50">
                  <c:v>69.43435127027855</c:v>
                </c:pt>
              </c:numCache>
            </c:numRef>
          </c:val>
          <c:smooth val="0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28384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7.  Annual profit in quads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475"/>
          <c:w val="0.874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Sheet1!$BR$1</c:f>
              <c:strCache>
                <c:ptCount val="1"/>
                <c:pt idx="0">
                  <c:v>ER - EI q.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Sheet1!$BR$2:$BR$52</c:f>
              <c:numCache>
                <c:ptCount val="51"/>
                <c:pt idx="0">
                  <c:v>-0.4497500000000001</c:v>
                </c:pt>
                <c:pt idx="1">
                  <c:v>-0.44036680150000007</c:v>
                </c:pt>
                <c:pt idx="2">
                  <c:v>-0.429838909082191</c:v>
                </c:pt>
                <c:pt idx="3">
                  <c:v>-0.4180266769567638</c:v>
                </c:pt>
                <c:pt idx="4">
                  <c:v>-0.4047734233854272</c:v>
                </c:pt>
                <c:pt idx="5">
                  <c:v>-0.389903352397909</c:v>
                </c:pt>
                <c:pt idx="6">
                  <c:v>-0.3732192219703395</c:v>
                </c:pt>
                <c:pt idx="7">
                  <c:v>-0.3544997277353889</c:v>
                </c:pt>
                <c:pt idx="8">
                  <c:v>-0.3334965675207398</c:v>
                </c:pt>
                <c:pt idx="9">
                  <c:v>-0.30993114777886505</c:v>
                </c:pt>
                <c:pt idx="10">
                  <c:v>-0.2834908882209998</c:v>
                </c:pt>
                <c:pt idx="11">
                  <c:v>-0.2538250756386324</c:v>
                </c:pt>
                <c:pt idx="12">
                  <c:v>-0.22054021191609174</c:v>
                </c:pt>
                <c:pt idx="13">
                  <c:v>-0.18319479452858334</c:v>
                </c:pt>
                <c:pt idx="14">
                  <c:v>-0.14129346029230352</c:v>
                </c:pt>
                <c:pt idx="15">
                  <c:v>-0.09428041468720265</c:v>
                </c:pt>
                <c:pt idx="16">
                  <c:v>-0.04153205959655331</c:v>
                </c:pt>
                <c:pt idx="17">
                  <c:v>0.01765127832502501</c:v>
                </c:pt>
                <c:pt idx="18">
                  <c:v>0.08405462837300808</c:v>
                </c:pt>
                <c:pt idx="19">
                  <c:v>0.1585587887067447</c:v>
                </c:pt>
                <c:pt idx="20">
                  <c:v>0.24215200957623487</c:v>
                </c:pt>
                <c:pt idx="21">
                  <c:v>0.3359431018324781</c:v>
                </c:pt>
                <c:pt idx="22">
                  <c:v>0.4411761445974295</c:v>
                </c:pt>
                <c:pt idx="23">
                  <c:v>0.5592469871814483</c:v>
                </c:pt>
                <c:pt idx="24">
                  <c:v>0.6274717641356612</c:v>
                </c:pt>
                <c:pt idx="25">
                  <c:v>0.760238304529627</c:v>
                </c:pt>
                <c:pt idx="26">
                  <c:v>0.9080286664399144</c:v>
                </c:pt>
                <c:pt idx="27">
                  <c:v>2.0804868263683827</c:v>
                </c:pt>
                <c:pt idx="28">
                  <c:v>3.2418740791866925</c:v>
                </c:pt>
                <c:pt idx="29">
                  <c:v>3.3703937393059493</c:v>
                </c:pt>
                <c:pt idx="30">
                  <c:v>3.4973544689142253</c:v>
                </c:pt>
                <c:pt idx="31">
                  <c:v>3.6225660878427637</c:v>
                </c:pt>
                <c:pt idx="32">
                  <c:v>3.745815215083301</c:v>
                </c:pt>
                <c:pt idx="33">
                  <c:v>3.8668624384248504</c:v>
                </c:pt>
                <c:pt idx="34">
                  <c:v>3.9854391388031596</c:v>
                </c:pt>
                <c:pt idx="35">
                  <c:v>4.101243927239851</c:v>
                </c:pt>
                <c:pt idx="36">
                  <c:v>4.213938647109519</c:v>
                </c:pt>
                <c:pt idx="37">
                  <c:v>4.323143888707397</c:v>
                </c:pt>
                <c:pt idx="38">
                  <c:v>4.428433956621198</c:v>
                </c:pt>
                <c:pt idx="39">
                  <c:v>4.529331223152505</c:v>
                </c:pt>
                <c:pt idx="40">
                  <c:v>4.6252997928894635</c:v>
                </c:pt>
                <c:pt idx="41">
                  <c:v>4.715738394395343</c:v>
                </c:pt>
                <c:pt idx="42">
                  <c:v>4.799972404725761</c:v>
                </c:pt>
                <c:pt idx="43">
                  <c:v>4.877244900984858</c:v>
                </c:pt>
                <c:pt idx="44">
                  <c:v>4.946706620225019</c:v>
                </c:pt>
                <c:pt idx="45">
                  <c:v>5.007404694514593</c:v>
                </c:pt>
                <c:pt idx="46">
                  <c:v>5.058270011751482</c:v>
                </c:pt>
                <c:pt idx="47">
                  <c:v>5.098103034571797</c:v>
                </c:pt>
                <c:pt idx="48">
                  <c:v>5.125557889250484</c:v>
                </c:pt>
                <c:pt idx="49">
                  <c:v>5.14002286365513</c:v>
                </c:pt>
                <c:pt idx="50">
                  <c:v>5.14002286365513</c:v>
                </c:pt>
              </c:numCache>
            </c:numRef>
          </c:val>
          <c:smooth val="0"/>
        </c:ser>
        <c:marker val="1"/>
        <c:axId val="39419410"/>
        <c:axId val="19230371"/>
      </c:lineChart>
      <c:catAx>
        <c:axId val="3941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4194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8.  Annual production in normalized units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Sheet1!$BJ$1</c:f>
              <c:strCache>
                <c:ptCount val="1"/>
                <c:pt idx="0">
                  <c:v>Del 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Sheet1!$BJ$2:$BJ$31</c:f>
              <c:numCache>
                <c:ptCount val="30"/>
                <c:pt idx="0">
                  <c:v>1</c:v>
                </c:pt>
                <c:pt idx="1">
                  <c:v>1.121994</c:v>
                </c:pt>
                <c:pt idx="2">
                  <c:v>1.258870536036</c:v>
                </c:pt>
                <c:pt idx="3">
                  <c:v>1.4124451882091758</c:v>
                </c:pt>
                <c:pt idx="4">
                  <c:v>1.5847550264995658</c:v>
                </c:pt>
                <c:pt idx="5">
                  <c:v>1.7780856312023536</c:v>
                </c:pt>
                <c:pt idx="6">
                  <c:v>1.9950014096952535</c:v>
                </c:pt>
                <c:pt idx="7">
                  <c:v>2.238379611669616</c:v>
                </c:pt>
                <c:pt idx="8">
                  <c:v>2.5114484940156387</c:v>
                </c:pt>
                <c:pt idx="9">
                  <c:v>2.8178301415945826</c:v>
                </c:pt>
                <c:pt idx="10">
                  <c:v>3.161588511888272</c:v>
                </c:pt>
                <c:pt idx="11">
                  <c:v>3.5472833408075695</c:v>
                </c:pt>
                <c:pt idx="12">
                  <c:v>3.980030624686048</c:v>
                </c:pt>
                <c:pt idx="13">
                  <c:v>4.465570480713997</c:v>
                </c:pt>
                <c:pt idx="14">
                  <c:v>5.01034328593822</c:v>
                </c:pt>
                <c:pt idx="15">
                  <c:v>5.621575104762967</c:v>
                </c:pt>
                <c:pt idx="16">
                  <c:v>6.307373538093421</c:v>
                </c:pt>
                <c:pt idx="17">
                  <c:v>7.0768352654995885</c:v>
                </c:pt>
                <c:pt idx="18">
                  <c:v>7.940166706878945</c:v>
                </c:pt>
                <c:pt idx="19">
                  <c:v>8.908819404117935</c:v>
                </c:pt>
                <c:pt idx="20">
                  <c:v>9.995641918503898</c:v>
                </c:pt>
                <c:pt idx="21">
                  <c:v>11.215050258709862</c:v>
                </c:pt>
                <c:pt idx="22">
                  <c:v>12.583219099970913</c:v>
                </c:pt>
                <c:pt idx="23">
                  <c:v>14.118296330852763</c:v>
                </c:pt>
                <c:pt idx="24">
                  <c:v>15.840643773438813</c:v>
                </c:pt>
                <c:pt idx="25">
                  <c:v>17.648107269935707</c:v>
                </c:pt>
                <c:pt idx="26">
                  <c:v>19.660821218224243</c:v>
                </c:pt>
                <c:pt idx="27">
                  <c:v>19.660821218224243</c:v>
                </c:pt>
                <c:pt idx="28">
                  <c:v>19.660821218224243</c:v>
                </c:pt>
                <c:pt idx="29">
                  <c:v>19.660821218224243</c:v>
                </c:pt>
              </c:numCache>
            </c:numRef>
          </c:val>
          <c:smooth val="0"/>
        </c:ser>
        <c:marker val="1"/>
        <c:axId val="38855612"/>
        <c:axId val="14156189"/>
      </c:lineChart>
      <c:catAx>
        <c:axId val="388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6189"/>
        <c:crosses val="autoZero"/>
        <c:auto val="1"/>
        <c:lblOffset val="100"/>
        <c:noMultiLvlLbl val="0"/>
      </c:catAx>
      <c:valAx>
        <c:axId val="1415618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885561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9.  Annual profit in quads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Sheet1!$CJ$1</c:f>
              <c:strCache>
                <c:ptCount val="1"/>
                <c:pt idx="0">
                  <c:v>ER - EI q.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Sheet1!$CJ$2:$CJ$52</c:f>
              <c:numCache>
                <c:ptCount val="51"/>
                <c:pt idx="0">
                  <c:v>-0.4332239362500001</c:v>
                </c:pt>
                <c:pt idx="1">
                  <c:v>-0.42548779453125013</c:v>
                </c:pt>
                <c:pt idx="2">
                  <c:v>-0.41678463509765634</c:v>
                </c:pt>
                <c:pt idx="3">
                  <c:v>-0.40699358073486336</c:v>
                </c:pt>
                <c:pt idx="4">
                  <c:v>-0.3959786445767213</c:v>
                </c:pt>
                <c:pt idx="5">
                  <c:v>-0.38358684139881144</c:v>
                </c:pt>
                <c:pt idx="6">
                  <c:v>-0.36964606282366286</c:v>
                </c:pt>
                <c:pt idx="7">
                  <c:v>-0.3539626869266207</c:v>
                </c:pt>
                <c:pt idx="8">
                  <c:v>-0.3363188890424482</c:v>
                </c:pt>
                <c:pt idx="9">
                  <c:v>-0.31646961642275423</c:v>
                </c:pt>
                <c:pt idx="10">
                  <c:v>-0.2941391847255985</c:v>
                </c:pt>
                <c:pt idx="11">
                  <c:v>-0.2690174490662983</c:v>
                </c:pt>
                <c:pt idx="12">
                  <c:v>-0.2407554964495856</c:v>
                </c:pt>
                <c:pt idx="13">
                  <c:v>-0.20896079975578383</c:v>
                </c:pt>
                <c:pt idx="14">
                  <c:v>-0.1731917659752568</c:v>
                </c:pt>
                <c:pt idx="15">
                  <c:v>-0.13295160297216385</c:v>
                </c:pt>
                <c:pt idx="16">
                  <c:v>-0.08768141959368456</c:v>
                </c:pt>
                <c:pt idx="17">
                  <c:v>-0.0367524632928951</c:v>
                </c:pt>
                <c:pt idx="18">
                  <c:v>0.020542612545493465</c:v>
                </c:pt>
                <c:pt idx="19">
                  <c:v>0.08499957286368026</c:v>
                </c:pt>
                <c:pt idx="20">
                  <c:v>0.15751365322164032</c:v>
                </c:pt>
                <c:pt idx="21">
                  <c:v>0.23909199362434538</c:v>
                </c:pt>
                <c:pt idx="22">
                  <c:v>0.33086762657738855</c:v>
                </c:pt>
                <c:pt idx="23">
                  <c:v>0.4341152136495619</c:v>
                </c:pt>
                <c:pt idx="24">
                  <c:v>0.488379615355758</c:v>
                </c:pt>
                <c:pt idx="25">
                  <c:v>0.6035800593064778</c:v>
                </c:pt>
                <c:pt idx="26">
                  <c:v>0.7322135410361937</c:v>
                </c:pt>
                <c:pt idx="27">
                  <c:v>1.9497490977095928</c:v>
                </c:pt>
                <c:pt idx="28">
                  <c:v>3.15626971822485</c:v>
                </c:pt>
                <c:pt idx="29">
                  <c:v>3.289841174302853</c:v>
                </c:pt>
                <c:pt idx="30">
                  <c:v>3.4218532591755824</c:v>
                </c:pt>
                <c:pt idx="31">
                  <c:v>3.5521110514423784</c:v>
                </c:pt>
                <c:pt idx="32">
                  <c:v>3.6803952645274998</c:v>
                </c:pt>
                <c:pt idx="33">
                  <c:v>3.8064592010332374</c:v>
                </c:pt>
                <c:pt idx="34">
                  <c:v>3.9300253263871676</c:v>
                </c:pt>
                <c:pt idx="35">
                  <c:v>4.050781414195315</c:v>
                </c:pt>
                <c:pt idx="36">
                  <c:v>4.168376209764456</c:v>
                </c:pt>
                <c:pt idx="37">
                  <c:v>4.282414551564715</c:v>
                </c:pt>
                <c:pt idx="38">
                  <c:v>4.392451882874983</c:v>
                </c:pt>
                <c:pt idx="39">
                  <c:v>4.497988077384011</c:v>
                </c:pt>
                <c:pt idx="40">
                  <c:v>4.5984604929916415</c:v>
                </c:pt>
                <c:pt idx="41">
                  <c:v>4.6932361573352015</c:v>
                </c:pt>
                <c:pt idx="42">
                  <c:v>4.781602976506683</c:v>
                </c:pt>
                <c:pt idx="43">
                  <c:v>4.862759844859576</c:v>
                </c:pt>
                <c:pt idx="44">
                  <c:v>4.935805518541555</c:v>
                </c:pt>
                <c:pt idx="45">
                  <c:v>4.999726098218758</c:v>
                </c:pt>
                <c:pt idx="46">
                  <c:v>5.053380947140587</c:v>
                </c:pt>
                <c:pt idx="47">
                  <c:v>5.095486848962619</c:v>
                </c:pt>
                <c:pt idx="48">
                  <c:v>5.124600185297382</c:v>
                </c:pt>
                <c:pt idx="49">
                  <c:v>5.139962225695962</c:v>
                </c:pt>
                <c:pt idx="50">
                  <c:v>5.139962225695962</c:v>
                </c:pt>
              </c:numCache>
            </c:numRef>
          </c:val>
          <c:smooth val="0"/>
        </c:ser>
        <c:marker val="1"/>
        <c:axId val="60296838"/>
        <c:axId val="5800631"/>
      </c:lineChart>
      <c:catAx>
        <c:axId val="602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631"/>
        <c:crosses val="autoZero"/>
        <c:auto val="1"/>
        <c:lblOffset val="100"/>
        <c:noMultiLvlLbl val="0"/>
      </c:catAx>
      <c:valAx>
        <c:axId val="58006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10.  Annual production in normalized units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Sheet1!$CB$1</c:f>
              <c:strCache>
                <c:ptCount val="1"/>
                <c:pt idx="0">
                  <c:v>Del 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Sheet1!$CB$2:$CB$31</c:f>
              <c:numCache>
                <c:ptCount val="30"/>
                <c:pt idx="0">
                  <c:v>1</c:v>
                </c:pt>
                <c:pt idx="1">
                  <c:v>1.125</c:v>
                </c:pt>
                <c:pt idx="2">
                  <c:v>1.265625</c:v>
                </c:pt>
                <c:pt idx="3">
                  <c:v>1.423828125</c:v>
                </c:pt>
                <c:pt idx="4">
                  <c:v>1.601806640625</c:v>
                </c:pt>
                <c:pt idx="5">
                  <c:v>1.802032470703125</c:v>
                </c:pt>
                <c:pt idx="6">
                  <c:v>2.0272865295410156</c:v>
                </c:pt>
                <c:pt idx="7">
                  <c:v>2.2806973457336426</c:v>
                </c:pt>
                <c:pt idx="8">
                  <c:v>2.565784513950348</c:v>
                </c:pt>
                <c:pt idx="9">
                  <c:v>2.8865075781941414</c:v>
                </c:pt>
                <c:pt idx="10">
                  <c:v>3.247321025468409</c:v>
                </c:pt>
                <c:pt idx="11">
                  <c:v>3.65323615365196</c:v>
                </c:pt>
                <c:pt idx="12">
                  <c:v>4.109890672858455</c:v>
                </c:pt>
                <c:pt idx="13">
                  <c:v>4.623627006965762</c:v>
                </c:pt>
                <c:pt idx="14">
                  <c:v>5.201580382836482</c:v>
                </c:pt>
                <c:pt idx="15">
                  <c:v>5.851777930691043</c:v>
                </c:pt>
                <c:pt idx="16">
                  <c:v>6.583250172027423</c:v>
                </c:pt>
                <c:pt idx="17">
                  <c:v>7.4061564435308505</c:v>
                </c:pt>
                <c:pt idx="18">
                  <c:v>8.331925998972206</c:v>
                </c:pt>
                <c:pt idx="19">
                  <c:v>9.373416748843733</c:v>
                </c:pt>
                <c:pt idx="20">
                  <c:v>10.5450938424492</c:v>
                </c:pt>
                <c:pt idx="21">
                  <c:v>11.86323057275535</c:v>
                </c:pt>
                <c:pt idx="22">
                  <c:v>13.34613439434977</c:v>
                </c:pt>
                <c:pt idx="23">
                  <c:v>15.014401193643492</c:v>
                </c:pt>
                <c:pt idx="24">
                  <c:v>16.891201342848927</c:v>
                </c:pt>
                <c:pt idx="25">
                  <c:v>18.87760151070504</c:v>
                </c:pt>
                <c:pt idx="26">
                  <c:v>21.09667669954317</c:v>
                </c:pt>
                <c:pt idx="27">
                  <c:v>21.09667669954317</c:v>
                </c:pt>
                <c:pt idx="28">
                  <c:v>21.09667669954317</c:v>
                </c:pt>
                <c:pt idx="29">
                  <c:v>21.09667669954317</c:v>
                </c:pt>
              </c:numCache>
            </c:numRef>
          </c:val>
          <c:smooth val="0"/>
        </c:ser>
        <c:marker val="1"/>
        <c:axId val="52205680"/>
        <c:axId val="89073"/>
      </c:lineChart>
      <c:catAx>
        <c:axId val="52205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73"/>
        <c:crosses val="autoZero"/>
        <c:auto val="1"/>
        <c:lblOffset val="100"/>
        <c:noMultiLvlLbl val="0"/>
      </c:catAx>
      <c:valAx>
        <c:axId val="890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2.  Annual production in normalized units (Kimble's Idea)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Yrly 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Sheet1!$G$2:$G$51</c:f>
              <c:numCache>
                <c:ptCount val="50"/>
                <c:pt idx="0">
                  <c:v>0</c:v>
                </c:pt>
                <c:pt idx="1">
                  <c:v>1</c:v>
                </c:pt>
                <c:pt idx="2">
                  <c:v>1.1</c:v>
                </c:pt>
                <c:pt idx="3">
                  <c:v>1.2100000000000002</c:v>
                </c:pt>
                <c:pt idx="4">
                  <c:v>1.3310000000000004</c:v>
                </c:pt>
                <c:pt idx="5">
                  <c:v>1.4641000000000006</c:v>
                </c:pt>
                <c:pt idx="6">
                  <c:v>1.6105100000000008</c:v>
                </c:pt>
                <c:pt idx="7">
                  <c:v>1.771561000000001</c:v>
                </c:pt>
                <c:pt idx="8">
                  <c:v>1.9487171000000014</c:v>
                </c:pt>
                <c:pt idx="9">
                  <c:v>2.1435888100000016</c:v>
                </c:pt>
                <c:pt idx="10">
                  <c:v>2.357947691000002</c:v>
                </c:pt>
                <c:pt idx="11">
                  <c:v>2.5937424601000023</c:v>
                </c:pt>
                <c:pt idx="12">
                  <c:v>2.853116706110003</c:v>
                </c:pt>
                <c:pt idx="13">
                  <c:v>3.1384283767210035</c:v>
                </c:pt>
                <c:pt idx="14">
                  <c:v>3.4522712143931042</c:v>
                </c:pt>
                <c:pt idx="15">
                  <c:v>3.797498335832415</c:v>
                </c:pt>
                <c:pt idx="16">
                  <c:v>4.177248169415656</c:v>
                </c:pt>
                <c:pt idx="17">
                  <c:v>4.594972986357222</c:v>
                </c:pt>
                <c:pt idx="18">
                  <c:v>5.054470284992944</c:v>
                </c:pt>
                <c:pt idx="19">
                  <c:v>5.559917313492239</c:v>
                </c:pt>
                <c:pt idx="20">
                  <c:v>6.115909044841463</c:v>
                </c:pt>
                <c:pt idx="21">
                  <c:v>6.72749994932561</c:v>
                </c:pt>
                <c:pt idx="22">
                  <c:v>7.400249944258172</c:v>
                </c:pt>
                <c:pt idx="23">
                  <c:v>8.140274938683989</c:v>
                </c:pt>
                <c:pt idx="24">
                  <c:v>8.954302432552389</c:v>
                </c:pt>
                <c:pt idx="25">
                  <c:v>9.849732675807628</c:v>
                </c:pt>
                <c:pt idx="26">
                  <c:v>10.834705943388391</c:v>
                </c:pt>
                <c:pt idx="27">
                  <c:v>11.91817653772723</c:v>
                </c:pt>
                <c:pt idx="28">
                  <c:v>13.109994191499954</c:v>
                </c:pt>
                <c:pt idx="29">
                  <c:v>14.420993610649951</c:v>
                </c:pt>
                <c:pt idx="30">
                  <c:v>15.863092971714948</c:v>
                </c:pt>
                <c:pt idx="31">
                  <c:v>17.449402268886445</c:v>
                </c:pt>
                <c:pt idx="32">
                  <c:v>19.19434249577509</c:v>
                </c:pt>
                <c:pt idx="33">
                  <c:v>21.1137767453526</c:v>
                </c:pt>
                <c:pt idx="34">
                  <c:v>23.22515441988786</c:v>
                </c:pt>
                <c:pt idx="35">
                  <c:v>25.54766986187665</c:v>
                </c:pt>
                <c:pt idx="36">
                  <c:v>28.102436848064315</c:v>
                </c:pt>
                <c:pt idx="37">
                  <c:v>30.91268053287075</c:v>
                </c:pt>
                <c:pt idx="38">
                  <c:v>34.003948586157826</c:v>
                </c:pt>
                <c:pt idx="39">
                  <c:v>37.40434344477361</c:v>
                </c:pt>
                <c:pt idx="40">
                  <c:v>41.14477778925097</c:v>
                </c:pt>
                <c:pt idx="41">
                  <c:v>45.25925556817607</c:v>
                </c:pt>
                <c:pt idx="42">
                  <c:v>49.785181124993684</c:v>
                </c:pt>
                <c:pt idx="43">
                  <c:v>54.76369923749306</c:v>
                </c:pt>
                <c:pt idx="44">
                  <c:v>60.24006916124237</c:v>
                </c:pt>
                <c:pt idx="45">
                  <c:v>66.26407607736661</c:v>
                </c:pt>
                <c:pt idx="46">
                  <c:v>72.89048368510328</c:v>
                </c:pt>
                <c:pt idx="47">
                  <c:v>80.17953205361361</c:v>
                </c:pt>
                <c:pt idx="48">
                  <c:v>88.19748525897498</c:v>
                </c:pt>
                <c:pt idx="49">
                  <c:v>97.01723378487249</c:v>
                </c:pt>
              </c:numCache>
            </c:numRef>
          </c:val>
          <c:smooth val="0"/>
        </c:ser>
        <c:marker val="1"/>
        <c:axId val="801658"/>
        <c:axId val="7214923"/>
      </c:lineChart>
      <c:catAx>
        <c:axId val="80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14923"/>
        <c:crosses val="autoZero"/>
        <c:auto val="1"/>
        <c:lblOffset val="100"/>
        <c:noMultiLvlLbl val="0"/>
      </c:catAx>
      <c:valAx>
        <c:axId val="721492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3.  Annual energy profit in normalized units (Wayburn's Idea)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Sheet1!$AJ$1</c:f>
              <c:strCache>
                <c:ptCount val="1"/>
                <c:pt idx="0">
                  <c:v>Yrly. 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Sheet1!$AJ$2:$AJ$51</c:f>
              <c:numCache>
                <c:ptCount val="50"/>
                <c:pt idx="0">
                  <c:v>-8.333333333333334</c:v>
                </c:pt>
                <c:pt idx="1">
                  <c:v>0</c:v>
                </c:pt>
                <c:pt idx="2">
                  <c:v>0.020000000000000018</c:v>
                </c:pt>
                <c:pt idx="3">
                  <c:v>0.04200000000000004</c:v>
                </c:pt>
                <c:pt idx="4">
                  <c:v>0.06619999999999981</c:v>
                </c:pt>
                <c:pt idx="5">
                  <c:v>0.09281999999999968</c:v>
                </c:pt>
                <c:pt idx="6">
                  <c:v>0.12210199999999971</c:v>
                </c:pt>
                <c:pt idx="7">
                  <c:v>0.15431219999999946</c:v>
                </c:pt>
                <c:pt idx="8">
                  <c:v>0.18974341999999922</c:v>
                </c:pt>
                <c:pt idx="9">
                  <c:v>0.22871776199999916</c:v>
                </c:pt>
                <c:pt idx="10">
                  <c:v>0.27158953819999887</c:v>
                </c:pt>
                <c:pt idx="11">
                  <c:v>0.3187484920199988</c:v>
                </c:pt>
                <c:pt idx="12">
                  <c:v>0.37062334122199836</c:v>
                </c:pt>
                <c:pt idx="13">
                  <c:v>0.4276856753441982</c:v>
                </c:pt>
                <c:pt idx="14">
                  <c:v>0.49045424287861783</c:v>
                </c:pt>
                <c:pt idx="15">
                  <c:v>0.5594996671664796</c:v>
                </c:pt>
                <c:pt idx="16">
                  <c:v>0.6354496338831277</c:v>
                </c:pt>
                <c:pt idx="17">
                  <c:v>0.7189945972714407</c:v>
                </c:pt>
                <c:pt idx="18">
                  <c:v>0.8108940569985847</c:v>
                </c:pt>
                <c:pt idx="19">
                  <c:v>0.9119834626984433</c:v>
                </c:pt>
                <c:pt idx="20">
                  <c:v>1.0231818089682871</c:v>
                </c:pt>
                <c:pt idx="21">
                  <c:v>1.1454999898651161</c:v>
                </c:pt>
                <c:pt idx="22">
                  <c:v>1.2800499888516272</c:v>
                </c:pt>
                <c:pt idx="23">
                  <c:v>1.4280549877367914</c:v>
                </c:pt>
                <c:pt idx="24">
                  <c:v>1.5908604865104703</c:v>
                </c:pt>
                <c:pt idx="25">
                  <c:v>1.7699465351615178</c:v>
                </c:pt>
                <c:pt idx="26">
                  <c:v>0.9669411886776693</c:v>
                </c:pt>
                <c:pt idx="27">
                  <c:v>1.0636353075454377</c:v>
                </c:pt>
                <c:pt idx="28">
                  <c:v>1.169998838299982</c:v>
                </c:pt>
                <c:pt idx="29">
                  <c:v>1.2869987221299777</c:v>
                </c:pt>
                <c:pt idx="30">
                  <c:v>1.4156985943429738</c:v>
                </c:pt>
                <c:pt idx="31">
                  <c:v>1.5572684537772687</c:v>
                </c:pt>
                <c:pt idx="32">
                  <c:v>1.7129952991550006</c:v>
                </c:pt>
                <c:pt idx="33">
                  <c:v>1.8842948290705017</c:v>
                </c:pt>
                <c:pt idx="34">
                  <c:v>2.0727243119775522</c:v>
                </c:pt>
                <c:pt idx="35">
                  <c:v>2.2799967431753068</c:v>
                </c:pt>
                <c:pt idx="36">
                  <c:v>2.5079964174928406</c:v>
                </c:pt>
                <c:pt idx="37">
                  <c:v>2.758796059242126</c:v>
                </c:pt>
                <c:pt idx="38">
                  <c:v>3.03467566516634</c:v>
                </c:pt>
                <c:pt idx="39">
                  <c:v>3.3381432316829773</c:v>
                </c:pt>
                <c:pt idx="40">
                  <c:v>3.671957554851275</c:v>
                </c:pt>
                <c:pt idx="41">
                  <c:v>4.039153310336403</c:v>
                </c:pt>
                <c:pt idx="42">
                  <c:v>4.44306864137004</c:v>
                </c:pt>
                <c:pt idx="43">
                  <c:v>4.887375505507038</c:v>
                </c:pt>
                <c:pt idx="44">
                  <c:v>5.37611305605774</c:v>
                </c:pt>
                <c:pt idx="45">
                  <c:v>5.913724361663512</c:v>
                </c:pt>
                <c:pt idx="46">
                  <c:v>6.505096797829864</c:v>
                </c:pt>
                <c:pt idx="47">
                  <c:v>7.155606477612849</c:v>
                </c:pt>
                <c:pt idx="48">
                  <c:v>7.871167125374143</c:v>
                </c:pt>
                <c:pt idx="49">
                  <c:v>8.658283837911554</c:v>
                </c:pt>
              </c:numCache>
            </c:numRef>
          </c:val>
          <c:smooth val="0"/>
        </c:ser>
        <c:marker val="1"/>
        <c:axId val="64934308"/>
        <c:axId val="47537861"/>
      </c:line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37861"/>
        <c:crosses val="autoZero"/>
        <c:auto val="1"/>
        <c:lblOffset val="100"/>
        <c:noMultiLvlLbl val="0"/>
      </c:catAx>
      <c:valAx>
        <c:axId val="4753786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93430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Times New Roman"/>
                <a:ea typeface="Times New Roman"/>
                <a:cs typeface="Times New Roman"/>
              </a:rPr>
              <a:t>Figure 4. Annual production in normalized units (Wayburn's Idea)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Sheet1!$AG$1</c:f>
              <c:strCache>
                <c:ptCount val="1"/>
                <c:pt idx="0">
                  <c:v>Yrly 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Sheet1!$AG$2:$AG$51</c:f>
              <c:numCache>
                <c:ptCount val="50"/>
                <c:pt idx="0">
                  <c:v>0</c:v>
                </c:pt>
                <c:pt idx="1">
                  <c:v>1</c:v>
                </c:pt>
                <c:pt idx="2">
                  <c:v>0.12</c:v>
                </c:pt>
                <c:pt idx="3">
                  <c:v>0.132</c:v>
                </c:pt>
                <c:pt idx="4">
                  <c:v>0.14520000000000002</c:v>
                </c:pt>
                <c:pt idx="5">
                  <c:v>0.15972000000000003</c:v>
                </c:pt>
                <c:pt idx="6">
                  <c:v>0.17569200000000007</c:v>
                </c:pt>
                <c:pt idx="7">
                  <c:v>0.19326120000000008</c:v>
                </c:pt>
                <c:pt idx="8">
                  <c:v>0.2125873200000001</c:v>
                </c:pt>
                <c:pt idx="9">
                  <c:v>0.23384605200000017</c:v>
                </c:pt>
                <c:pt idx="10">
                  <c:v>0.25723065720000016</c:v>
                </c:pt>
                <c:pt idx="11">
                  <c:v>0.2829537229200002</c:v>
                </c:pt>
                <c:pt idx="12">
                  <c:v>0.3112490952120003</c:v>
                </c:pt>
                <c:pt idx="13">
                  <c:v>0.34237400473320034</c:v>
                </c:pt>
                <c:pt idx="14">
                  <c:v>0.37661140520652037</c:v>
                </c:pt>
                <c:pt idx="15">
                  <c:v>0.4142725457271725</c:v>
                </c:pt>
                <c:pt idx="16">
                  <c:v>0.45569980029988977</c:v>
                </c:pt>
                <c:pt idx="17">
                  <c:v>0.5012697803298787</c:v>
                </c:pt>
                <c:pt idx="18">
                  <c:v>0.5513967583628666</c:v>
                </c:pt>
                <c:pt idx="19">
                  <c:v>0.6065364341991533</c:v>
                </c:pt>
                <c:pt idx="20">
                  <c:v>0.6671900776190686</c:v>
                </c:pt>
                <c:pt idx="21">
                  <c:v>0.7339090853809755</c:v>
                </c:pt>
                <c:pt idx="22">
                  <c:v>0.8072999939190731</c:v>
                </c:pt>
                <c:pt idx="23">
                  <c:v>0.8880299933109805</c:v>
                </c:pt>
                <c:pt idx="24">
                  <c:v>0.9768329926420786</c:v>
                </c:pt>
                <c:pt idx="25">
                  <c:v>1.0745162919062865</c:v>
                </c:pt>
                <c:pt idx="26">
                  <c:v>1.1819679210969152</c:v>
                </c:pt>
                <c:pt idx="27">
                  <c:v>1.3001647132066068</c:v>
                </c:pt>
                <c:pt idx="28">
                  <c:v>1.4301811845272676</c:v>
                </c:pt>
                <c:pt idx="29">
                  <c:v>1.5731993029799944</c:v>
                </c:pt>
                <c:pt idx="30">
                  <c:v>1.730519233277994</c:v>
                </c:pt>
                <c:pt idx="31">
                  <c:v>1.9035711566057938</c:v>
                </c:pt>
                <c:pt idx="32">
                  <c:v>2.093928272266373</c:v>
                </c:pt>
                <c:pt idx="33">
                  <c:v>2.3033210994930107</c:v>
                </c:pt>
                <c:pt idx="34">
                  <c:v>2.5336532094423116</c:v>
                </c:pt>
                <c:pt idx="35">
                  <c:v>2.7870185303865433</c:v>
                </c:pt>
                <c:pt idx="36">
                  <c:v>3.0657203834251976</c:v>
                </c:pt>
                <c:pt idx="37">
                  <c:v>3.3722924217677175</c:v>
                </c:pt>
                <c:pt idx="38">
                  <c:v>3.7095216639444897</c:v>
                </c:pt>
                <c:pt idx="39">
                  <c:v>4.0804738303389385</c:v>
                </c:pt>
                <c:pt idx="40">
                  <c:v>4.488521213372833</c:v>
                </c:pt>
                <c:pt idx="41">
                  <c:v>4.9373733347101165</c:v>
                </c:pt>
                <c:pt idx="42">
                  <c:v>5.4311106681811285</c:v>
                </c:pt>
                <c:pt idx="43">
                  <c:v>5.974221734999242</c:v>
                </c:pt>
                <c:pt idx="44">
                  <c:v>6.5716439084991665</c:v>
                </c:pt>
                <c:pt idx="45">
                  <c:v>7.228808299349083</c:v>
                </c:pt>
                <c:pt idx="46">
                  <c:v>7.951689129283992</c:v>
                </c:pt>
                <c:pt idx="47">
                  <c:v>8.746858042212393</c:v>
                </c:pt>
                <c:pt idx="48">
                  <c:v>9.621543846433633</c:v>
                </c:pt>
                <c:pt idx="49">
                  <c:v>10.583698231076996</c:v>
                </c:pt>
              </c:numCache>
            </c:numRef>
          </c:val>
          <c:smooth val="0"/>
        </c:ser>
        <c:marker val="1"/>
        <c:axId val="25187566"/>
        <c:axId val="2536150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1503"/>
        <c:crosses val="autoZero"/>
        <c:auto val="1"/>
        <c:lblOffset val="100"/>
        <c:noMultiLvlLbl val="0"/>
      </c:catAx>
      <c:valAx>
        <c:axId val="2536150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43"/>
  <sheetViews>
    <sheetView tabSelected="1" workbookViewId="0" topLeftCell="BZ1">
      <selection activeCell="CN1" sqref="CN1"/>
    </sheetView>
  </sheetViews>
  <sheetFormatPr defaultColWidth="9.33203125" defaultRowHeight="12.75"/>
  <cols>
    <col min="1" max="1" width="20" style="1" bestFit="1" customWidth="1"/>
    <col min="2" max="2" width="10.66015625" style="1" bestFit="1" customWidth="1"/>
    <col min="3" max="3" width="4.83203125" style="2" bestFit="1" customWidth="1"/>
    <col min="4" max="4" width="5.16015625" style="8" customWidth="1"/>
    <col min="5" max="5" width="4.16015625" style="2" bestFit="1" customWidth="1"/>
    <col min="6" max="6" width="12.33203125" style="2" bestFit="1" customWidth="1"/>
    <col min="7" max="7" width="10.66015625" style="2" bestFit="1" customWidth="1"/>
    <col min="8" max="8" width="11.66015625" style="2" bestFit="1" customWidth="1"/>
    <col min="9" max="9" width="12.66015625" style="2" bestFit="1" customWidth="1"/>
    <col min="10" max="10" width="10.66015625" style="2" bestFit="1" customWidth="1"/>
    <col min="11" max="11" width="11.66015625" style="7" bestFit="1" customWidth="1"/>
    <col min="12" max="12" width="10" style="2" bestFit="1" customWidth="1"/>
    <col min="13" max="13" width="10.33203125" style="38" bestFit="1" customWidth="1"/>
    <col min="14" max="14" width="5.83203125" style="67" customWidth="1"/>
    <col min="15" max="15" width="3.16015625" style="2" bestFit="1" customWidth="1"/>
    <col min="16" max="16" width="5.16015625" style="2" bestFit="1" customWidth="1"/>
    <col min="17" max="17" width="3.66015625" style="2" bestFit="1" customWidth="1"/>
    <col min="18" max="18" width="9.33203125" style="2" customWidth="1"/>
    <col min="19" max="19" width="10.33203125" style="2" bestFit="1" customWidth="1"/>
    <col min="20" max="20" width="9.33203125" style="1" customWidth="1"/>
    <col min="21" max="21" width="9.66015625" style="2" bestFit="1" customWidth="1"/>
    <col min="22" max="23" width="10.66015625" style="2" bestFit="1" customWidth="1"/>
    <col min="24" max="24" width="9.33203125" style="7" customWidth="1"/>
    <col min="25" max="25" width="10" style="2" bestFit="1" customWidth="1"/>
    <col min="26" max="26" width="10.33203125" style="7" bestFit="1" customWidth="1"/>
    <col min="27" max="27" width="9.5" style="7" bestFit="1" customWidth="1"/>
    <col min="28" max="28" width="9.66015625" style="7" bestFit="1" customWidth="1"/>
    <col min="29" max="29" width="5.16015625" style="2" customWidth="1"/>
    <col min="30" max="30" width="3.66015625" style="2" customWidth="1"/>
    <col min="31" max="31" width="8.33203125" style="2" bestFit="1" customWidth="1"/>
    <col min="32" max="32" width="10.33203125" style="2" bestFit="1" customWidth="1"/>
    <col min="33" max="33" width="9.33203125" style="2" customWidth="1"/>
    <col min="34" max="34" width="8.66015625" style="2" customWidth="1"/>
    <col min="35" max="35" width="9.66015625" style="2" bestFit="1" customWidth="1"/>
    <col min="36" max="36" width="10.66015625" style="2" customWidth="1"/>
    <col min="37" max="37" width="9.33203125" style="7" customWidth="1"/>
    <col min="38" max="38" width="8.66015625" style="77" bestFit="1" customWidth="1"/>
    <col min="39" max="40" width="5.83203125" style="2" customWidth="1"/>
    <col min="41" max="41" width="7.33203125" style="22" bestFit="1" customWidth="1"/>
    <col min="42" max="42" width="5.16015625" style="8" customWidth="1"/>
    <col min="43" max="43" width="6.83203125" style="32" bestFit="1" customWidth="1"/>
    <col min="44" max="44" width="9.33203125" style="55" customWidth="1"/>
    <col min="45" max="45" width="7.66015625" style="7" bestFit="1" customWidth="1"/>
    <col min="46" max="46" width="7.16015625" style="7" bestFit="1" customWidth="1"/>
    <col min="47" max="48" width="8.66015625" style="7" bestFit="1" customWidth="1"/>
    <col min="49" max="49" width="7.66015625" style="5" bestFit="1" customWidth="1"/>
    <col min="50" max="50" width="8.16015625" style="5" bestFit="1" customWidth="1"/>
    <col min="51" max="51" width="9.66015625" style="4" bestFit="1" customWidth="1"/>
    <col min="52" max="52" width="12" style="3" bestFit="1" customWidth="1"/>
    <col min="53" max="53" width="10.66015625" style="19" customWidth="1"/>
    <col min="54" max="54" width="9.33203125" style="16" customWidth="1"/>
    <col min="55" max="55" width="21.83203125" style="7" bestFit="1" customWidth="1"/>
    <col min="56" max="56" width="10.66015625" style="7" bestFit="1" customWidth="1"/>
    <col min="57" max="57" width="5.16015625" style="8" customWidth="1"/>
    <col min="58" max="58" width="6.83203125" style="32" bestFit="1" customWidth="1"/>
    <col min="59" max="59" width="8.33203125" style="55" bestFit="1" customWidth="1"/>
    <col min="60" max="60" width="9.83203125" style="55" bestFit="1" customWidth="1"/>
    <col min="61" max="61" width="7.66015625" style="7" bestFit="1" customWidth="1"/>
    <col min="62" max="62" width="7.16015625" style="7" bestFit="1" customWidth="1"/>
    <col min="63" max="64" width="7.66015625" style="7" bestFit="1" customWidth="1"/>
    <col min="65" max="65" width="7.5" style="5" bestFit="1" customWidth="1"/>
    <col min="66" max="66" width="8.16015625" style="5" bestFit="1" customWidth="1"/>
    <col min="67" max="67" width="8.83203125" style="4" bestFit="1" customWidth="1"/>
    <col min="68" max="68" width="12" style="3" bestFit="1" customWidth="1"/>
    <col min="69" max="69" width="10.66015625" style="19" customWidth="1"/>
    <col min="70" max="70" width="9.33203125" style="16" customWidth="1"/>
    <col min="71" max="71" width="17.83203125" style="7" bestFit="1" customWidth="1"/>
    <col min="72" max="72" width="10" style="7" bestFit="1" customWidth="1"/>
    <col min="73" max="73" width="20" style="7" bestFit="1" customWidth="1"/>
    <col min="74" max="74" width="10" style="7" bestFit="1" customWidth="1"/>
    <col min="75" max="75" width="5.16015625" style="7" bestFit="1" customWidth="1"/>
    <col min="76" max="76" width="6.83203125" style="7" bestFit="1" customWidth="1"/>
    <col min="77" max="77" width="8.33203125" style="7" bestFit="1" customWidth="1"/>
    <col min="78" max="78" width="9.83203125" style="7" bestFit="1" customWidth="1"/>
    <col min="79" max="79" width="7.66015625" style="7" bestFit="1" customWidth="1"/>
    <col min="80" max="80" width="7.16015625" style="7" bestFit="1" customWidth="1"/>
    <col min="81" max="82" width="7.66015625" style="7" bestFit="1" customWidth="1"/>
    <col min="83" max="83" width="7.5" style="7" bestFit="1" customWidth="1"/>
    <col min="84" max="84" width="8.16015625" style="7" bestFit="1" customWidth="1"/>
    <col min="85" max="85" width="8.83203125" style="7" bestFit="1" customWidth="1"/>
    <col min="86" max="86" width="12" style="7" bestFit="1" customWidth="1"/>
    <col min="87" max="87" width="10.66015625" style="7" bestFit="1" customWidth="1"/>
    <col min="88" max="88" width="9.33203125" style="7" customWidth="1"/>
    <col min="89" max="89" width="12" style="7" bestFit="1" customWidth="1"/>
    <col min="90" max="90" width="10.66015625" style="7" bestFit="1" customWidth="1"/>
    <col min="91" max="92" width="12" style="7" bestFit="1" customWidth="1"/>
    <col min="93" max="93" width="20.83203125" style="7" bestFit="1" customWidth="1"/>
    <col min="94" max="94" width="22.66015625" style="7" bestFit="1" customWidth="1"/>
    <col min="95" max="95" width="20" style="7" bestFit="1" customWidth="1"/>
    <col min="122" max="16384" width="5.83203125" style="2" customWidth="1"/>
  </cols>
  <sheetData>
    <row r="1" spans="1:121" ht="15">
      <c r="A1" s="6" t="s">
        <v>127</v>
      </c>
      <c r="B1" s="1" t="s">
        <v>26</v>
      </c>
      <c r="C1" s="83" t="s">
        <v>137</v>
      </c>
      <c r="D1" s="9" t="s">
        <v>0</v>
      </c>
      <c r="E1" s="29" t="s">
        <v>36</v>
      </c>
      <c r="F1" s="28" t="s">
        <v>28</v>
      </c>
      <c r="G1" s="28" t="s">
        <v>29</v>
      </c>
      <c r="H1" s="28" t="s">
        <v>30</v>
      </c>
      <c r="I1" s="28" t="s">
        <v>31</v>
      </c>
      <c r="J1" s="30" t="s">
        <v>32</v>
      </c>
      <c r="K1" s="28" t="s">
        <v>33</v>
      </c>
      <c r="L1" s="31" t="s">
        <v>41</v>
      </c>
      <c r="M1" s="60" t="s">
        <v>40</v>
      </c>
      <c r="N1" s="62"/>
      <c r="O1" s="83" t="s">
        <v>137</v>
      </c>
      <c r="P1" s="9" t="s">
        <v>0</v>
      </c>
      <c r="Q1" s="29" t="s">
        <v>36</v>
      </c>
      <c r="R1" s="28" t="s">
        <v>28</v>
      </c>
      <c r="S1" s="28" t="s">
        <v>48</v>
      </c>
      <c r="T1" s="28" t="s">
        <v>29</v>
      </c>
      <c r="U1" s="28" t="s">
        <v>30</v>
      </c>
      <c r="V1" s="28" t="s">
        <v>31</v>
      </c>
      <c r="W1" s="30" t="s">
        <v>32</v>
      </c>
      <c r="X1" s="28" t="s">
        <v>33</v>
      </c>
      <c r="Y1" s="31" t="s">
        <v>41</v>
      </c>
      <c r="Z1" s="92" t="s">
        <v>40</v>
      </c>
      <c r="AA1" s="28" t="s">
        <v>136</v>
      </c>
      <c r="AB1" s="83" t="s">
        <v>128</v>
      </c>
      <c r="AC1" s="9" t="s">
        <v>0</v>
      </c>
      <c r="AD1" s="29" t="s">
        <v>36</v>
      </c>
      <c r="AE1" s="28" t="s">
        <v>28</v>
      </c>
      <c r="AF1" s="28" t="s">
        <v>48</v>
      </c>
      <c r="AG1" s="28" t="s">
        <v>29</v>
      </c>
      <c r="AH1" s="28" t="s">
        <v>30</v>
      </c>
      <c r="AI1" s="28" t="s">
        <v>31</v>
      </c>
      <c r="AJ1" s="30" t="s">
        <v>32</v>
      </c>
      <c r="AK1" s="28" t="s">
        <v>33</v>
      </c>
      <c r="AO1" s="82" t="s">
        <v>71</v>
      </c>
      <c r="AP1" s="9" t="s">
        <v>0</v>
      </c>
      <c r="AQ1" s="35" t="s">
        <v>44</v>
      </c>
      <c r="AR1" s="11" t="s">
        <v>65</v>
      </c>
      <c r="AS1" s="14" t="s">
        <v>42</v>
      </c>
      <c r="AT1" s="14" t="s">
        <v>46</v>
      </c>
      <c r="AU1" s="14" t="s">
        <v>43</v>
      </c>
      <c r="AV1" s="14" t="s">
        <v>45</v>
      </c>
      <c r="AW1" s="42" t="s">
        <v>48</v>
      </c>
      <c r="AX1" s="42" t="s">
        <v>49</v>
      </c>
      <c r="AY1" s="43" t="s">
        <v>50</v>
      </c>
      <c r="AZ1" s="10" t="s">
        <v>47</v>
      </c>
      <c r="BA1" s="10" t="s">
        <v>64</v>
      </c>
      <c r="BB1" s="14" t="s">
        <v>63</v>
      </c>
      <c r="BC1" s="4"/>
      <c r="BD1" s="81" t="s">
        <v>72</v>
      </c>
      <c r="BE1" s="9" t="s">
        <v>0</v>
      </c>
      <c r="BF1" s="35" t="s">
        <v>44</v>
      </c>
      <c r="BG1" s="11" t="s">
        <v>65</v>
      </c>
      <c r="BH1" s="11" t="s">
        <v>66</v>
      </c>
      <c r="BI1" s="14" t="s">
        <v>42</v>
      </c>
      <c r="BJ1" s="14" t="s">
        <v>46</v>
      </c>
      <c r="BK1" s="14" t="s">
        <v>43</v>
      </c>
      <c r="BL1" s="14" t="s">
        <v>45</v>
      </c>
      <c r="BM1" s="42" t="s">
        <v>48</v>
      </c>
      <c r="BN1" s="42" t="s">
        <v>49</v>
      </c>
      <c r="BO1" s="43" t="s">
        <v>50</v>
      </c>
      <c r="BP1" s="10" t="s">
        <v>47</v>
      </c>
      <c r="BQ1" s="10" t="s">
        <v>64</v>
      </c>
      <c r="BR1" s="14" t="s">
        <v>63</v>
      </c>
      <c r="BS1" s="96"/>
      <c r="BT1" s="25"/>
      <c r="BU1" s="81" t="s">
        <v>73</v>
      </c>
      <c r="BV1" s="1" t="s">
        <v>26</v>
      </c>
      <c r="BW1" s="9" t="s">
        <v>0</v>
      </c>
      <c r="BX1" s="35" t="s">
        <v>44</v>
      </c>
      <c r="BY1" s="11" t="s">
        <v>65</v>
      </c>
      <c r="BZ1" s="11" t="s">
        <v>66</v>
      </c>
      <c r="CA1" s="14" t="s">
        <v>42</v>
      </c>
      <c r="CB1" s="14" t="s">
        <v>46</v>
      </c>
      <c r="CC1" s="14" t="s">
        <v>43</v>
      </c>
      <c r="CD1" s="14" t="s">
        <v>45</v>
      </c>
      <c r="CE1" s="42" t="s">
        <v>48</v>
      </c>
      <c r="CF1" s="42" t="s">
        <v>49</v>
      </c>
      <c r="CG1" s="43" t="s">
        <v>50</v>
      </c>
      <c r="CH1" s="10" t="s">
        <v>47</v>
      </c>
      <c r="CI1" s="10" t="s">
        <v>64</v>
      </c>
      <c r="CJ1" s="14" t="s">
        <v>63</v>
      </c>
      <c r="CK1" s="10" t="s">
        <v>146</v>
      </c>
      <c r="CL1" s="10" t="s">
        <v>148</v>
      </c>
      <c r="CM1" s="10" t="s">
        <v>147</v>
      </c>
      <c r="CN1" s="10" t="s">
        <v>147</v>
      </c>
      <c r="CO1" s="14" t="s">
        <v>142</v>
      </c>
      <c r="CP1" s="14" t="s">
        <v>139</v>
      </c>
      <c r="CQ1" s="14" t="s">
        <v>140</v>
      </c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1:95" s="1" customFormat="1" ht="15">
      <c r="A2" s="9" t="s">
        <v>5</v>
      </c>
      <c r="B2" s="4">
        <v>383</v>
      </c>
      <c r="C2" s="23"/>
      <c r="D2" s="1">
        <v>2009</v>
      </c>
      <c r="E2" s="17">
        <v>1</v>
      </c>
      <c r="F2" s="16">
        <f>-$B$43/$B$44</f>
        <v>-8.333333333333334</v>
      </c>
      <c r="G2" s="16">
        <v>0</v>
      </c>
      <c r="H2" s="16">
        <f>G2</f>
        <v>0</v>
      </c>
      <c r="I2" s="16">
        <f>H2</f>
        <v>0</v>
      </c>
      <c r="J2" s="16">
        <f>F2-$B$46</f>
        <v>0</v>
      </c>
      <c r="K2" s="16">
        <f>J2</f>
        <v>0</v>
      </c>
      <c r="L2" s="24">
        <f aca="true" t="shared" si="0" ref="L2:L33">H2+F2</f>
        <v>-8.333333333333334</v>
      </c>
      <c r="M2" s="38">
        <f>L2</f>
        <v>-8.333333333333334</v>
      </c>
      <c r="N2" s="24"/>
      <c r="O2" s="64"/>
      <c r="P2" s="1">
        <v>2009</v>
      </c>
      <c r="Q2" s="17">
        <v>1</v>
      </c>
      <c r="R2" s="16">
        <f>-$B$43/$B$44</f>
        <v>-8.333333333333334</v>
      </c>
      <c r="S2" s="16">
        <f>R2</f>
        <v>-8.333333333333334</v>
      </c>
      <c r="T2" s="16">
        <v>0</v>
      </c>
      <c r="U2" s="16">
        <f>T2</f>
        <v>0</v>
      </c>
      <c r="V2" s="16">
        <f>U2</f>
        <v>0</v>
      </c>
      <c r="W2" s="16">
        <f>R2-$B$46</f>
        <v>0</v>
      </c>
      <c r="X2" s="16">
        <f>W2</f>
        <v>0</v>
      </c>
      <c r="Y2" s="24">
        <f aca="true" t="shared" si="1" ref="Y2:Y51">U2+R2</f>
        <v>-8.333333333333334</v>
      </c>
      <c r="Z2" s="21">
        <f>Y2</f>
        <v>-8.333333333333334</v>
      </c>
      <c r="AA2" s="21">
        <v>0</v>
      </c>
      <c r="AB2" s="24"/>
      <c r="AC2" s="1">
        <v>2009</v>
      </c>
      <c r="AD2" s="17">
        <v>1</v>
      </c>
      <c r="AE2" s="16">
        <v>-8.333333333333334</v>
      </c>
      <c r="AF2" s="54">
        <f>AE2</f>
        <v>-8.333333333333334</v>
      </c>
      <c r="AG2" s="16">
        <v>0</v>
      </c>
      <c r="AH2" s="16">
        <f>AG2</f>
        <v>0</v>
      </c>
      <c r="AI2" s="54">
        <f>AH2</f>
        <v>0</v>
      </c>
      <c r="AJ2" s="16">
        <f>AH2+AE2</f>
        <v>-8.333333333333334</v>
      </c>
      <c r="AK2" s="16">
        <f>AJ2</f>
        <v>-8.333333333333334</v>
      </c>
      <c r="AL2" s="49">
        <f aca="true" t="shared" si="2" ref="AL2:AL33">AK2-$AJ$2</f>
        <v>0</v>
      </c>
      <c r="AP2" s="1">
        <v>2009</v>
      </c>
      <c r="AQ2" s="36">
        <v>1</v>
      </c>
      <c r="AR2" s="56">
        <v>8</v>
      </c>
      <c r="AS2" s="38">
        <v>8</v>
      </c>
      <c r="AT2" s="38">
        <f aca="true" t="shared" si="3" ref="AT2:AT33">AS2/8</f>
        <v>1</v>
      </c>
      <c r="AU2" s="38">
        <f>AT2</f>
        <v>1</v>
      </c>
      <c r="AV2" s="38">
        <f aca="true" t="shared" si="4" ref="AV2:AV33">AU2-AS2</f>
        <v>-7</v>
      </c>
      <c r="AW2" s="37">
        <f>AS2</f>
        <v>8</v>
      </c>
      <c r="AX2" s="37">
        <f>AU2</f>
        <v>1</v>
      </c>
      <c r="AY2" s="38">
        <f>AV2</f>
        <v>-7</v>
      </c>
      <c r="AZ2" s="4">
        <f aca="true" t="shared" si="5" ref="AZ2:AZ16">$B$74*AV2</f>
        <v>-15331662975.784668</v>
      </c>
      <c r="BA2" s="19"/>
      <c r="BB2" s="7">
        <f>AZ2*$B$11</f>
        <v>-0.15598004625</v>
      </c>
      <c r="BC2" s="4"/>
      <c r="BD2" s="33"/>
      <c r="BE2" s="1">
        <v>2009</v>
      </c>
      <c r="BF2" s="36">
        <v>1</v>
      </c>
      <c r="BG2" s="56">
        <v>8</v>
      </c>
      <c r="BH2" s="56">
        <f>BG2</f>
        <v>8</v>
      </c>
      <c r="BI2" s="38">
        <v>8</v>
      </c>
      <c r="BJ2" s="38">
        <f aca="true" t="shared" si="6" ref="BJ2:BJ33">BI2/8</f>
        <v>1</v>
      </c>
      <c r="BK2" s="38">
        <f>BJ2</f>
        <v>1</v>
      </c>
      <c r="BL2" s="38">
        <f aca="true" t="shared" si="7" ref="BL2:BL33">BK2-BI2</f>
        <v>-7</v>
      </c>
      <c r="BM2" s="37">
        <f>BI2</f>
        <v>8</v>
      </c>
      <c r="BN2" s="37">
        <f>BK2</f>
        <v>1</v>
      </c>
      <c r="BO2" s="38">
        <f>BL2</f>
        <v>-7</v>
      </c>
      <c r="BP2" s="4">
        <f aca="true" t="shared" si="8" ref="BP2:BP33">$BD$5*BL2</f>
        <v>-44207035381.3551</v>
      </c>
      <c r="BQ2" s="19"/>
      <c r="BR2" s="7">
        <f aca="true" t="shared" si="9" ref="BR2:BR29">BP2*$BD$18</f>
        <v>-0.4497500000000001</v>
      </c>
      <c r="BS2" s="34"/>
      <c r="BT2" s="25"/>
      <c r="BU2" s="50"/>
      <c r="BV2" s="3"/>
      <c r="BW2" s="1">
        <v>2009</v>
      </c>
      <c r="BX2" s="36">
        <v>1</v>
      </c>
      <c r="BY2" s="56">
        <v>8</v>
      </c>
      <c r="BZ2" s="56">
        <f>BY2</f>
        <v>8</v>
      </c>
      <c r="CA2" s="38">
        <v>8</v>
      </c>
      <c r="CB2" s="38">
        <f aca="true" t="shared" si="10" ref="CB2:CB33">CA2/8</f>
        <v>1</v>
      </c>
      <c r="CC2" s="38">
        <f>CB2</f>
        <v>1</v>
      </c>
      <c r="CD2" s="38">
        <f aca="true" t="shared" si="11" ref="CD2:CD33">CC2-CA2</f>
        <v>-7</v>
      </c>
      <c r="CE2" s="37">
        <f>CA2</f>
        <v>8</v>
      </c>
      <c r="CF2" s="37">
        <f>CC2</f>
        <v>1</v>
      </c>
      <c r="CG2" s="38">
        <f>CD2</f>
        <v>-7</v>
      </c>
      <c r="CH2" s="4">
        <f aca="true" t="shared" si="12" ref="CH2:CH33">$BV$46*CD2</f>
        <v>-42582647866.26721</v>
      </c>
      <c r="CI2" s="19"/>
      <c r="CJ2" s="7">
        <f aca="true" t="shared" si="13" ref="CJ2:CJ29">CH2*$BV$11</f>
        <v>-0.4332239362500001</v>
      </c>
      <c r="CK2" s="4">
        <f>-CJ2*207600000000</f>
        <v>89937289165.50002</v>
      </c>
      <c r="CL2" s="4">
        <f>-CJ2*94.25</f>
        <v>40.83135599156251</v>
      </c>
      <c r="CM2" s="4">
        <f>CK2</f>
        <v>89937289165.50002</v>
      </c>
      <c r="CN2" s="4">
        <f>CL2</f>
        <v>40.83135599156251</v>
      </c>
      <c r="CO2" s="1" t="s">
        <v>78</v>
      </c>
      <c r="CP2" s="66" t="s">
        <v>86</v>
      </c>
      <c r="CQ2" s="66" t="s">
        <v>86</v>
      </c>
    </row>
    <row r="3" spans="1:95" s="1" customFormat="1" ht="12.75">
      <c r="A3" s="9" t="s">
        <v>2</v>
      </c>
      <c r="B3" s="4">
        <v>24</v>
      </c>
      <c r="C3" s="16"/>
      <c r="D3" s="1">
        <f aca="true" t="shared" si="14" ref="D3:D34">D2+1</f>
        <v>2010</v>
      </c>
      <c r="E3" s="17">
        <f aca="true" t="shared" si="15" ref="E3:E34">E2+1</f>
        <v>2</v>
      </c>
      <c r="F3" s="47">
        <f aca="true" t="shared" si="16" ref="F3:F16">F2*$B$45</f>
        <v>-9.166666666666668</v>
      </c>
      <c r="G3" s="16">
        <v>1</v>
      </c>
      <c r="H3" s="16">
        <f aca="true" t="shared" si="17" ref="H3:H27">H2+G3</f>
        <v>1</v>
      </c>
      <c r="I3" s="16">
        <f aca="true" t="shared" si="18" ref="I3:I27">I2+H3</f>
        <v>1</v>
      </c>
      <c r="J3" s="16">
        <f aca="true" t="shared" si="19" ref="J3:J34">F3+H3</f>
        <v>-8.166666666666668</v>
      </c>
      <c r="K3" s="16">
        <f aca="true" t="shared" si="20" ref="K3:K34">K2+J3</f>
        <v>-8.166666666666668</v>
      </c>
      <c r="L3" s="24">
        <f t="shared" si="0"/>
        <v>-8.166666666666668</v>
      </c>
      <c r="M3" s="38">
        <f aca="true" t="shared" si="21" ref="M3:M34">M2+L3</f>
        <v>-16.5</v>
      </c>
      <c r="N3" s="24"/>
      <c r="O3" s="64"/>
      <c r="P3" s="1">
        <f aca="true" t="shared" si="22" ref="P3:P18">P2+1</f>
        <v>2010</v>
      </c>
      <c r="Q3" s="17">
        <f aca="true" t="shared" si="23" ref="Q3:Q18">Q2+1</f>
        <v>2</v>
      </c>
      <c r="R3" s="15">
        <f aca="true" t="shared" si="24" ref="R3:R16">R2*$B$45</f>
        <v>-9.166666666666668</v>
      </c>
      <c r="S3" s="47">
        <f>S2+R3</f>
        <v>-17.5</v>
      </c>
      <c r="T3" s="16">
        <f aca="true" t="shared" si="25" ref="T3:T34">R2/$R$2</f>
        <v>1</v>
      </c>
      <c r="U3" s="16">
        <f aca="true" t="shared" si="26" ref="U3:U17">U2+T3</f>
        <v>1</v>
      </c>
      <c r="V3" s="16">
        <f aca="true" t="shared" si="27" ref="V3:V17">V2+U3</f>
        <v>1</v>
      </c>
      <c r="W3" s="16">
        <f aca="true" t="shared" si="28" ref="W3:W50">R3+U3</f>
        <v>-8.166666666666668</v>
      </c>
      <c r="X3" s="16">
        <f aca="true" t="shared" si="29" ref="X3:X17">X2+W3</f>
        <v>-8.166666666666668</v>
      </c>
      <c r="Y3" s="24">
        <f t="shared" si="1"/>
        <v>-8.166666666666668</v>
      </c>
      <c r="Z3" s="21">
        <f aca="true" t="shared" si="30" ref="Z3:Z17">Z2+Y3</f>
        <v>-16.5</v>
      </c>
      <c r="AA3" s="21">
        <f>U3+R2</f>
        <v>-7.333333333333334</v>
      </c>
      <c r="AB3" s="24">
        <f>AB2+AA3</f>
        <v>-7.333333333333334</v>
      </c>
      <c r="AC3" s="1">
        <f aca="true" t="shared" si="31" ref="AC3:AC51">AC2+1</f>
        <v>2010</v>
      </c>
      <c r="AD3" s="17">
        <f aca="true" t="shared" si="32" ref="AD3:AD51">AD2+1</f>
        <v>2</v>
      </c>
      <c r="AE3" s="47">
        <v>-1</v>
      </c>
      <c r="AF3" s="54">
        <f>AF2+AE3</f>
        <v>-9.333333333333334</v>
      </c>
      <c r="AG3" s="16">
        <f aca="true" t="shared" si="33" ref="AG3:AG34">AE2/$AE$2</f>
        <v>1</v>
      </c>
      <c r="AH3" s="16">
        <f aca="true" t="shared" si="34" ref="AH3:AH17">AH2+AG3</f>
        <v>1</v>
      </c>
      <c r="AI3" s="54">
        <f aca="true" t="shared" si="35" ref="AI3:AI17">AI2+AH3</f>
        <v>1</v>
      </c>
      <c r="AJ3" s="16">
        <f aca="true" t="shared" si="36" ref="AJ3:AJ51">AH3+AE3</f>
        <v>0</v>
      </c>
      <c r="AK3" s="16">
        <f aca="true" t="shared" si="37" ref="AK3:AK17">AK2+AJ3</f>
        <v>-8.333333333333334</v>
      </c>
      <c r="AL3" s="49">
        <f t="shared" si="2"/>
        <v>0</v>
      </c>
      <c r="AP3" s="1">
        <f aca="true" t="shared" si="38" ref="AP3:AP34">AP2+1</f>
        <v>2010</v>
      </c>
      <c r="AQ3" s="36">
        <f aca="true" t="shared" si="39" ref="AQ3:AQ34">AQ2+1</f>
        <v>2</v>
      </c>
      <c r="AR3" s="56">
        <f aca="true" t="shared" si="40" ref="AR3:AR34">AS3-AU2</f>
        <v>7.755328</v>
      </c>
      <c r="AS3" s="38">
        <f>AS2*(1+$B$14)</f>
        <v>8.755328</v>
      </c>
      <c r="AT3" s="38">
        <f t="shared" si="3"/>
        <v>1.094416</v>
      </c>
      <c r="AU3" s="38">
        <f aca="true" t="shared" si="41" ref="AU3:AU25">AU2+AT3</f>
        <v>2.094416</v>
      </c>
      <c r="AV3" s="38">
        <f t="shared" si="4"/>
        <v>-6.660912000000001</v>
      </c>
      <c r="AW3" s="37">
        <f aca="true" t="shared" si="42" ref="AW3:AW34">AW2+AS3</f>
        <v>16.755328</v>
      </c>
      <c r="AX3" s="37">
        <f aca="true" t="shared" si="43" ref="AX3:AX34">AX2+AU3</f>
        <v>3.094416</v>
      </c>
      <c r="AY3" s="38">
        <f aca="true" t="shared" si="44" ref="AY3:AY34">AY2+AV3</f>
        <v>-13.660912</v>
      </c>
      <c r="AZ3" s="4">
        <f t="shared" si="5"/>
        <v>-14588979699.337116</v>
      </c>
      <c r="BA3" s="19">
        <f aca="true" t="shared" si="45" ref="BA3:BA16">(AU2-AS3)*$B$74</f>
        <v>-16986010737.523737</v>
      </c>
      <c r="BB3" s="7">
        <f aca="true" t="shared" si="46" ref="BB3:BB45">AZ3*$B$11</f>
        <v>-0.14842419454674002</v>
      </c>
      <c r="BC3" s="9" t="s">
        <v>51</v>
      </c>
      <c r="BD3" s="26">
        <f>BR51</f>
        <v>5.14002286365513</v>
      </c>
      <c r="BE3" s="1">
        <f aca="true" t="shared" si="47" ref="BE3:BE34">BE2+1</f>
        <v>2010</v>
      </c>
      <c r="BF3" s="36">
        <f aca="true" t="shared" si="48" ref="BF3:BF34">BF2+1</f>
        <v>2</v>
      </c>
      <c r="BG3" s="56">
        <f aca="true" t="shared" si="49" ref="BG3:BG34">BI3-BK2</f>
        <v>7.9759519999999995</v>
      </c>
      <c r="BH3" s="56">
        <f aca="true" t="shared" si="50" ref="BH3:BH34">BH2+BG3</f>
        <v>15.975952</v>
      </c>
      <c r="BI3" s="38">
        <f aca="true" t="shared" si="51" ref="BI3:BI26">BI2*(1+$BD$21)</f>
        <v>8.975952</v>
      </c>
      <c r="BJ3" s="38">
        <f t="shared" si="6"/>
        <v>1.121994</v>
      </c>
      <c r="BK3" s="38">
        <f aca="true" t="shared" si="52" ref="BK3:BK25">BK2+BJ3</f>
        <v>2.121994</v>
      </c>
      <c r="BL3" s="38">
        <f t="shared" si="7"/>
        <v>-6.8539579999999996</v>
      </c>
      <c r="BM3" s="37">
        <f aca="true" t="shared" si="53" ref="BM3:BM34">BM2+BI3</f>
        <v>16.975952</v>
      </c>
      <c r="BN3" s="37">
        <f aca="true" t="shared" si="54" ref="BN3:BN34">BN2+BK3</f>
        <v>3.121994</v>
      </c>
      <c r="BO3" s="38">
        <f aca="true" t="shared" si="55" ref="BO3:BO34">BO2+BL3</f>
        <v>-13.853957999999999</v>
      </c>
      <c r="BP3" s="4">
        <f t="shared" si="8"/>
        <v>-43284737686.90312</v>
      </c>
      <c r="BQ3" s="19">
        <f aca="true" t="shared" si="56" ref="BQ3:BQ34">(BK2-BI3)*$BD$5</f>
        <v>-50370456037.71285</v>
      </c>
      <c r="BR3" s="7">
        <f t="shared" si="9"/>
        <v>-0.44036680150000007</v>
      </c>
      <c r="BS3" s="33"/>
      <c r="BT3" s="24"/>
      <c r="BU3" s="9" t="s">
        <v>2</v>
      </c>
      <c r="BV3" s="4">
        <v>24</v>
      </c>
      <c r="BW3" s="1">
        <f aca="true" t="shared" si="57" ref="BW3:BW34">BW2+1</f>
        <v>2010</v>
      </c>
      <c r="BX3" s="36">
        <f aca="true" t="shared" si="58" ref="BX3:BX34">BX2+1</f>
        <v>2</v>
      </c>
      <c r="BY3" s="56">
        <f aca="true" t="shared" si="59" ref="BY3:BY34">CA3-CC2</f>
        <v>8</v>
      </c>
      <c r="BZ3" s="56">
        <f aca="true" t="shared" si="60" ref="BZ3:BZ34">BZ2+BY3</f>
        <v>16</v>
      </c>
      <c r="CA3" s="38">
        <f aca="true" t="shared" si="61" ref="CA3:CA26">CA2*(1+$BV$14)</f>
        <v>9</v>
      </c>
      <c r="CB3" s="38">
        <f t="shared" si="10"/>
        <v>1.125</v>
      </c>
      <c r="CC3" s="38">
        <f aca="true" t="shared" si="62" ref="CC3:CC25">CC2+CB3</f>
        <v>2.125</v>
      </c>
      <c r="CD3" s="38">
        <f t="shared" si="11"/>
        <v>-6.875</v>
      </c>
      <c r="CE3" s="37">
        <f aca="true" t="shared" si="63" ref="CE3:CE34">CE2+CA3</f>
        <v>17</v>
      </c>
      <c r="CF3" s="37">
        <f aca="true" t="shared" si="64" ref="CF3:CF34">CF2+CC3</f>
        <v>3.125</v>
      </c>
      <c r="CG3" s="38">
        <f aca="true" t="shared" si="65" ref="CG3:CG34">CG2+CD3</f>
        <v>-13.875</v>
      </c>
      <c r="CH3" s="4">
        <f t="shared" si="12"/>
        <v>-41822243440.08387</v>
      </c>
      <c r="CI3" s="19">
        <f aca="true" t="shared" si="66" ref="CI3:CI34">(CC2-CA3)*$BV$46</f>
        <v>-48665883275.733955</v>
      </c>
      <c r="CJ3" s="7">
        <f t="shared" si="13"/>
        <v>-0.42548779453125013</v>
      </c>
      <c r="CK3" s="4">
        <f aca="true" t="shared" si="67" ref="CK3:CK52">-CJ3*207600000000</f>
        <v>88331266144.68753</v>
      </c>
      <c r="CL3" s="4">
        <f aca="true" t="shared" si="68" ref="CL3:CL52">-CJ3*94.25</f>
        <v>40.10222463457033</v>
      </c>
      <c r="CM3" s="4">
        <f>CM2+CK3</f>
        <v>178268555310.18756</v>
      </c>
      <c r="CN3" s="4">
        <f>CN2+CL3</f>
        <v>80.93358062613284</v>
      </c>
      <c r="CO3" s="1" t="s">
        <v>77</v>
      </c>
      <c r="CP3" s="80" t="s">
        <v>89</v>
      </c>
      <c r="CQ3" s="80" t="s">
        <v>122</v>
      </c>
    </row>
    <row r="4" spans="1:121" ht="12.75">
      <c r="A4" s="9" t="s">
        <v>1</v>
      </c>
      <c r="B4" s="37">
        <v>3</v>
      </c>
      <c r="D4" s="1">
        <f t="shared" si="14"/>
        <v>2011</v>
      </c>
      <c r="E4" s="17">
        <f t="shared" si="15"/>
        <v>3</v>
      </c>
      <c r="F4" s="16">
        <f t="shared" si="16"/>
        <v>-10.083333333333336</v>
      </c>
      <c r="G4" s="16">
        <f aca="true" t="shared" si="69" ref="G4:G16">G3*$B$45</f>
        <v>1.1</v>
      </c>
      <c r="H4" s="16">
        <f t="shared" si="17"/>
        <v>2.1</v>
      </c>
      <c r="I4" s="16">
        <f t="shared" si="18"/>
        <v>3.1</v>
      </c>
      <c r="J4" s="16">
        <f t="shared" si="19"/>
        <v>-7.983333333333336</v>
      </c>
      <c r="K4" s="16">
        <f t="shared" si="20"/>
        <v>-16.150000000000006</v>
      </c>
      <c r="L4" s="24">
        <f t="shared" si="0"/>
        <v>-7.983333333333336</v>
      </c>
      <c r="M4" s="38">
        <f t="shared" si="21"/>
        <v>-24.483333333333334</v>
      </c>
      <c r="N4" s="24"/>
      <c r="O4" s="56"/>
      <c r="P4" s="1">
        <f t="shared" si="22"/>
        <v>2011</v>
      </c>
      <c r="Q4" s="17">
        <f t="shared" si="23"/>
        <v>3</v>
      </c>
      <c r="R4" s="16">
        <f t="shared" si="24"/>
        <v>-10.083333333333336</v>
      </c>
      <c r="S4" s="47">
        <f aca="true" t="shared" si="70" ref="S4:S51">S3+R4</f>
        <v>-27.583333333333336</v>
      </c>
      <c r="T4" s="16">
        <f t="shared" si="25"/>
        <v>1.1</v>
      </c>
      <c r="U4" s="16">
        <f>U3+T4</f>
        <v>2.1</v>
      </c>
      <c r="V4" s="16">
        <f t="shared" si="27"/>
        <v>3.1</v>
      </c>
      <c r="W4" s="94">
        <f t="shared" si="28"/>
        <v>-7.983333333333336</v>
      </c>
      <c r="X4" s="16">
        <f t="shared" si="29"/>
        <v>-16.150000000000006</v>
      </c>
      <c r="Y4" s="24">
        <f t="shared" si="1"/>
        <v>-7.983333333333336</v>
      </c>
      <c r="Z4" s="21">
        <f t="shared" si="30"/>
        <v>-24.483333333333334</v>
      </c>
      <c r="AA4" s="95">
        <f aca="true" t="shared" si="71" ref="AA4:AA51">U4+R3</f>
        <v>-7.066666666666668</v>
      </c>
      <c r="AB4" s="24">
        <f aca="true" t="shared" si="72" ref="AB4:AB52">AB3+AA4</f>
        <v>-14.400000000000002</v>
      </c>
      <c r="AC4" s="1">
        <f t="shared" si="31"/>
        <v>2011</v>
      </c>
      <c r="AD4" s="17">
        <f t="shared" si="32"/>
        <v>3</v>
      </c>
      <c r="AE4" s="16">
        <f aca="true" t="shared" si="73" ref="AE4:AE16">AE3*$B$45</f>
        <v>-1.1</v>
      </c>
      <c r="AF4" s="54">
        <f aca="true" t="shared" si="74" ref="AF4:AF51">AF3+AE4</f>
        <v>-10.433333333333334</v>
      </c>
      <c r="AG4" s="16">
        <f t="shared" si="33"/>
        <v>0.12</v>
      </c>
      <c r="AH4" s="16">
        <f t="shared" si="34"/>
        <v>1.12</v>
      </c>
      <c r="AI4" s="54">
        <f t="shared" si="35"/>
        <v>2.12</v>
      </c>
      <c r="AJ4" s="16">
        <f t="shared" si="36"/>
        <v>0.020000000000000018</v>
      </c>
      <c r="AK4" s="16">
        <f t="shared" si="37"/>
        <v>-8.313333333333334</v>
      </c>
      <c r="AL4" s="49">
        <f t="shared" si="2"/>
        <v>0.019999999999999574</v>
      </c>
      <c r="AP4" s="1">
        <f t="shared" si="38"/>
        <v>2011</v>
      </c>
      <c r="AQ4" s="36">
        <f t="shared" si="39"/>
        <v>3</v>
      </c>
      <c r="AR4" s="56">
        <f t="shared" si="40"/>
        <v>7.487555048448001</v>
      </c>
      <c r="AS4" s="38">
        <f aca="true" t="shared" si="75" ref="AS4:AS49">AS3*(1+$B$14)</f>
        <v>9.581971048448</v>
      </c>
      <c r="AT4" s="38">
        <f t="shared" si="3"/>
        <v>1.197746381056</v>
      </c>
      <c r="AU4" s="38">
        <f t="shared" si="41"/>
        <v>3.292162381056</v>
      </c>
      <c r="AV4" s="38">
        <f t="shared" si="4"/>
        <v>-6.289808667392</v>
      </c>
      <c r="AW4" s="37">
        <f t="shared" si="42"/>
        <v>26.337299048448</v>
      </c>
      <c r="AX4" s="37">
        <f t="shared" si="43"/>
        <v>6.386578381055999</v>
      </c>
      <c r="AY4" s="38">
        <f t="shared" si="44"/>
        <v>-19.950720667391998</v>
      </c>
      <c r="AZ4" s="4">
        <f t="shared" si="5"/>
        <v>-13776175238.66049</v>
      </c>
      <c r="BA4" s="19">
        <f t="shared" si="45"/>
        <v>-16399524359.348541</v>
      </c>
      <c r="BB4" s="7">
        <f t="shared" si="46"/>
        <v>-0.14015494954906502</v>
      </c>
      <c r="BC4" s="9" t="s">
        <v>52</v>
      </c>
      <c r="BD4" s="48">
        <v>2</v>
      </c>
      <c r="BE4" s="1">
        <f t="shared" si="47"/>
        <v>2011</v>
      </c>
      <c r="BF4" s="36">
        <f t="shared" si="48"/>
        <v>3</v>
      </c>
      <c r="BG4" s="56">
        <f t="shared" si="49"/>
        <v>7.948970288288</v>
      </c>
      <c r="BH4" s="56">
        <f t="shared" si="50"/>
        <v>23.924922288288</v>
      </c>
      <c r="BI4" s="38">
        <f t="shared" si="51"/>
        <v>10.070964288288</v>
      </c>
      <c r="BJ4" s="38">
        <f t="shared" si="6"/>
        <v>1.258870536036</v>
      </c>
      <c r="BK4" s="38">
        <f t="shared" si="52"/>
        <v>3.380864536036</v>
      </c>
      <c r="BL4" s="38">
        <f t="shared" si="7"/>
        <v>-6.690099752251999</v>
      </c>
      <c r="BM4" s="37">
        <f t="shared" si="53"/>
        <v>27.046916288288</v>
      </c>
      <c r="BN4" s="37">
        <f t="shared" si="54"/>
        <v>6.502858536035999</v>
      </c>
      <c r="BO4" s="38">
        <f t="shared" si="55"/>
        <v>-20.544057752251998</v>
      </c>
      <c r="BP4" s="4">
        <f t="shared" si="8"/>
        <v>-42249925207.51416</v>
      </c>
      <c r="BQ4" s="19">
        <f t="shared" si="56"/>
        <v>-50200058682.812584</v>
      </c>
      <c r="BR4" s="7">
        <f t="shared" si="9"/>
        <v>-0.429838909082191</v>
      </c>
      <c r="BS4" s="33"/>
      <c r="BU4" s="9" t="s">
        <v>1</v>
      </c>
      <c r="BV4" s="5">
        <v>3</v>
      </c>
      <c r="BW4" s="1">
        <f t="shared" si="57"/>
        <v>2011</v>
      </c>
      <c r="BX4" s="36">
        <f t="shared" si="58"/>
        <v>3</v>
      </c>
      <c r="BY4" s="56">
        <f t="shared" si="59"/>
        <v>8</v>
      </c>
      <c r="BZ4" s="56">
        <f t="shared" si="60"/>
        <v>24</v>
      </c>
      <c r="CA4" s="38">
        <f t="shared" si="61"/>
        <v>10.125</v>
      </c>
      <c r="CB4" s="38">
        <f t="shared" si="10"/>
        <v>1.265625</v>
      </c>
      <c r="CC4" s="38">
        <f t="shared" si="62"/>
        <v>3.390625</v>
      </c>
      <c r="CD4" s="38">
        <f t="shared" si="11"/>
        <v>-6.734375</v>
      </c>
      <c r="CE4" s="37">
        <f t="shared" si="63"/>
        <v>27.125</v>
      </c>
      <c r="CF4" s="37">
        <f t="shared" si="64"/>
        <v>6.515625</v>
      </c>
      <c r="CG4" s="38">
        <f t="shared" si="65"/>
        <v>-20.609375</v>
      </c>
      <c r="CH4" s="4">
        <f t="shared" si="12"/>
        <v>-40966788460.62761</v>
      </c>
      <c r="CI4" s="19">
        <f t="shared" si="66"/>
        <v>-48665883275.733955</v>
      </c>
      <c r="CJ4" s="7">
        <f t="shared" si="13"/>
        <v>-0.41678463509765634</v>
      </c>
      <c r="CK4" s="4">
        <f t="shared" si="67"/>
        <v>86524490246.27345</v>
      </c>
      <c r="CL4" s="4">
        <f t="shared" si="68"/>
        <v>39.28195185795411</v>
      </c>
      <c r="CM4" s="4">
        <f aca="true" t="shared" si="76" ref="CM4:CM52">CM3+CK4</f>
        <v>264793045556.461</v>
      </c>
      <c r="CN4" s="4">
        <f>CN3+CL4</f>
        <v>120.21553248408695</v>
      </c>
      <c r="CO4" s="1" t="s">
        <v>80</v>
      </c>
      <c r="CP4" s="68" t="s">
        <v>87</v>
      </c>
      <c r="CQ4" s="68" t="s">
        <v>88</v>
      </c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ht="12.75">
      <c r="A5" s="50"/>
      <c r="B5" s="4"/>
      <c r="D5" s="1">
        <f t="shared" si="14"/>
        <v>2012</v>
      </c>
      <c r="E5" s="17">
        <f t="shared" si="15"/>
        <v>4</v>
      </c>
      <c r="F5" s="16">
        <f t="shared" si="16"/>
        <v>-11.09166666666667</v>
      </c>
      <c r="G5" s="16">
        <f t="shared" si="69"/>
        <v>1.2100000000000002</v>
      </c>
      <c r="H5" s="16">
        <f t="shared" si="17"/>
        <v>3.3100000000000005</v>
      </c>
      <c r="I5" s="16">
        <f t="shared" si="18"/>
        <v>6.41</v>
      </c>
      <c r="J5" s="16">
        <f t="shared" si="19"/>
        <v>-7.78166666666667</v>
      </c>
      <c r="K5" s="16">
        <f t="shared" si="20"/>
        <v>-23.931666666666676</v>
      </c>
      <c r="L5" s="24">
        <f t="shared" si="0"/>
        <v>-7.78166666666667</v>
      </c>
      <c r="M5" s="38">
        <f t="shared" si="21"/>
        <v>-32.265</v>
      </c>
      <c r="N5" s="24"/>
      <c r="O5" s="56"/>
      <c r="P5" s="1">
        <f t="shared" si="22"/>
        <v>2012</v>
      </c>
      <c r="Q5" s="17">
        <f t="shared" si="23"/>
        <v>4</v>
      </c>
      <c r="R5" s="16">
        <f t="shared" si="24"/>
        <v>-11.09166666666667</v>
      </c>
      <c r="S5" s="47">
        <f t="shared" si="70"/>
        <v>-38.675000000000004</v>
      </c>
      <c r="T5" s="16">
        <f t="shared" si="25"/>
        <v>1.2100000000000002</v>
      </c>
      <c r="U5" s="16">
        <f t="shared" si="26"/>
        <v>3.3100000000000005</v>
      </c>
      <c r="V5" s="16">
        <f t="shared" si="27"/>
        <v>6.41</v>
      </c>
      <c r="W5" s="16">
        <f t="shared" si="28"/>
        <v>-7.78166666666667</v>
      </c>
      <c r="X5" s="16">
        <f t="shared" si="29"/>
        <v>-23.931666666666676</v>
      </c>
      <c r="Y5" s="24">
        <f t="shared" si="1"/>
        <v>-7.78166666666667</v>
      </c>
      <c r="Z5" s="21">
        <f t="shared" si="30"/>
        <v>-32.265</v>
      </c>
      <c r="AA5" s="21">
        <f t="shared" si="71"/>
        <v>-6.773333333333335</v>
      </c>
      <c r="AB5" s="24">
        <f t="shared" si="72"/>
        <v>-21.17333333333334</v>
      </c>
      <c r="AC5" s="1">
        <f t="shared" si="31"/>
        <v>2012</v>
      </c>
      <c r="AD5" s="17">
        <f t="shared" si="32"/>
        <v>4</v>
      </c>
      <c r="AE5" s="16">
        <f t="shared" si="73"/>
        <v>-1.2100000000000002</v>
      </c>
      <c r="AF5" s="54">
        <f t="shared" si="74"/>
        <v>-11.643333333333334</v>
      </c>
      <c r="AG5" s="16">
        <f t="shared" si="33"/>
        <v>0.132</v>
      </c>
      <c r="AH5" s="16">
        <f t="shared" si="34"/>
        <v>1.2520000000000002</v>
      </c>
      <c r="AI5" s="54">
        <f t="shared" si="35"/>
        <v>3.3720000000000003</v>
      </c>
      <c r="AJ5" s="16">
        <f t="shared" si="36"/>
        <v>0.04200000000000004</v>
      </c>
      <c r="AK5" s="16">
        <f t="shared" si="37"/>
        <v>-8.271333333333335</v>
      </c>
      <c r="AL5" s="49">
        <f t="shared" si="2"/>
        <v>0.06199999999999939</v>
      </c>
      <c r="AP5" s="1">
        <f t="shared" si="38"/>
        <v>2012</v>
      </c>
      <c r="AQ5" s="36">
        <f t="shared" si="39"/>
        <v>4</v>
      </c>
      <c r="AR5" s="56">
        <f t="shared" si="40"/>
        <v>7.1945000459022665</v>
      </c>
      <c r="AS5" s="38">
        <f t="shared" si="75"/>
        <v>10.486662426958267</v>
      </c>
      <c r="AT5" s="38">
        <f t="shared" si="3"/>
        <v>1.3108328033697834</v>
      </c>
      <c r="AU5" s="38">
        <f t="shared" si="41"/>
        <v>4.602995184425783</v>
      </c>
      <c r="AV5" s="38">
        <f t="shared" si="4"/>
        <v>-5.883667242532484</v>
      </c>
      <c r="AW5" s="37">
        <f t="shared" si="42"/>
        <v>36.823961475406264</v>
      </c>
      <c r="AX5" s="37">
        <f t="shared" si="43"/>
        <v>10.989573565481782</v>
      </c>
      <c r="AY5" s="38">
        <f t="shared" si="44"/>
        <v>-25.83438790992448</v>
      </c>
      <c r="AZ5" s="4">
        <f t="shared" si="5"/>
        <v>-12886629032.024622</v>
      </c>
      <c r="BA5" s="19">
        <f t="shared" si="45"/>
        <v>-15757664283.291553</v>
      </c>
      <c r="BB5" s="7">
        <f t="shared" si="46"/>
        <v>-0.13110495551568954</v>
      </c>
      <c r="BC5" s="9" t="s">
        <v>62</v>
      </c>
      <c r="BD5" s="4">
        <f>BD4*B10/8</f>
        <v>6315290768.765015</v>
      </c>
      <c r="BE5" s="1">
        <f t="shared" si="47"/>
        <v>2012</v>
      </c>
      <c r="BF5" s="36">
        <f t="shared" si="48"/>
        <v>4</v>
      </c>
      <c r="BG5" s="56">
        <f t="shared" si="49"/>
        <v>7.918696969637406</v>
      </c>
      <c r="BH5" s="56">
        <f t="shared" si="50"/>
        <v>31.843619257925404</v>
      </c>
      <c r="BI5" s="38">
        <f t="shared" si="51"/>
        <v>11.299561505673406</v>
      </c>
      <c r="BJ5" s="38">
        <f t="shared" si="6"/>
        <v>1.4124451882091758</v>
      </c>
      <c r="BK5" s="38">
        <f t="shared" si="52"/>
        <v>4.793309724245176</v>
      </c>
      <c r="BL5" s="38">
        <f t="shared" si="7"/>
        <v>-6.50625178142823</v>
      </c>
      <c r="BM5" s="37">
        <f t="shared" si="53"/>
        <v>38.346477793961405</v>
      </c>
      <c r="BN5" s="37">
        <f t="shared" si="54"/>
        <v>11.296168260281174</v>
      </c>
      <c r="BO5" s="38">
        <f t="shared" si="55"/>
        <v>-27.050309533680228</v>
      </c>
      <c r="BP5" s="4">
        <f t="shared" si="8"/>
        <v>-41088871814.51463</v>
      </c>
      <c r="BQ5" s="19">
        <f t="shared" si="56"/>
        <v>-50008873872.998604</v>
      </c>
      <c r="BR5" s="7">
        <f t="shared" si="9"/>
        <v>-0.4180266769567638</v>
      </c>
      <c r="BS5" s="33"/>
      <c r="BU5" s="50"/>
      <c r="BV5" s="4"/>
      <c r="BW5" s="1">
        <f t="shared" si="57"/>
        <v>2012</v>
      </c>
      <c r="BX5" s="36">
        <f t="shared" si="58"/>
        <v>4</v>
      </c>
      <c r="BY5" s="56">
        <f t="shared" si="59"/>
        <v>8</v>
      </c>
      <c r="BZ5" s="56">
        <f t="shared" si="60"/>
        <v>32</v>
      </c>
      <c r="CA5" s="38">
        <f t="shared" si="61"/>
        <v>11.390625</v>
      </c>
      <c r="CB5" s="38">
        <f t="shared" si="10"/>
        <v>1.423828125</v>
      </c>
      <c r="CC5" s="38">
        <f t="shared" si="62"/>
        <v>4.814453125</v>
      </c>
      <c r="CD5" s="38">
        <f t="shared" si="11"/>
        <v>-6.576171875</v>
      </c>
      <c r="CE5" s="37">
        <f t="shared" si="63"/>
        <v>38.515625</v>
      </c>
      <c r="CF5" s="37">
        <f t="shared" si="64"/>
        <v>11.330078125</v>
      </c>
      <c r="CG5" s="38">
        <f t="shared" si="65"/>
        <v>-27.185546875</v>
      </c>
      <c r="CH5" s="4">
        <f t="shared" si="12"/>
        <v>-40004401608.73931</v>
      </c>
      <c r="CI5" s="19">
        <f t="shared" si="66"/>
        <v>-48665883275.733955</v>
      </c>
      <c r="CJ5" s="7">
        <f t="shared" si="13"/>
        <v>-0.40699358073486336</v>
      </c>
      <c r="CK5" s="4">
        <f t="shared" si="67"/>
        <v>84491867360.55763</v>
      </c>
      <c r="CL5" s="4">
        <f t="shared" si="68"/>
        <v>38.35914498426087</v>
      </c>
      <c r="CM5" s="4">
        <f t="shared" si="76"/>
        <v>349284912917.0186</v>
      </c>
      <c r="CN5" s="4">
        <f aca="true" t="shared" si="77" ref="CN4:CN52">CN4+CL5</f>
        <v>158.57467746834783</v>
      </c>
      <c r="CO5" s="1" t="s">
        <v>79</v>
      </c>
      <c r="CP5" s="68" t="s">
        <v>74</v>
      </c>
      <c r="CQ5" s="68" t="s">
        <v>74</v>
      </c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2:121" ht="12.75">
      <c r="B6" s="4"/>
      <c r="D6" s="1">
        <f t="shared" si="14"/>
        <v>2013</v>
      </c>
      <c r="E6" s="17">
        <f t="shared" si="15"/>
        <v>5</v>
      </c>
      <c r="F6" s="16">
        <f t="shared" si="16"/>
        <v>-12.200833333333339</v>
      </c>
      <c r="G6" s="16">
        <f t="shared" si="69"/>
        <v>1.3310000000000004</v>
      </c>
      <c r="H6" s="16">
        <f t="shared" si="17"/>
        <v>4.641000000000001</v>
      </c>
      <c r="I6" s="16">
        <f t="shared" si="18"/>
        <v>11.051000000000002</v>
      </c>
      <c r="J6" s="16">
        <f t="shared" si="19"/>
        <v>-7.559833333333338</v>
      </c>
      <c r="K6" s="16">
        <f t="shared" si="20"/>
        <v>-31.491500000000013</v>
      </c>
      <c r="L6" s="24">
        <f t="shared" si="0"/>
        <v>-7.559833333333338</v>
      </c>
      <c r="M6" s="38">
        <f t="shared" si="21"/>
        <v>-39.82483333333334</v>
      </c>
      <c r="N6" s="24"/>
      <c r="O6" s="56"/>
      <c r="P6" s="1">
        <f t="shared" si="22"/>
        <v>2013</v>
      </c>
      <c r="Q6" s="17">
        <f t="shared" si="23"/>
        <v>5</v>
      </c>
      <c r="R6" s="16">
        <f t="shared" si="24"/>
        <v>-12.200833333333339</v>
      </c>
      <c r="S6" s="47">
        <f t="shared" si="70"/>
        <v>-50.87583333333335</v>
      </c>
      <c r="T6" s="16">
        <f t="shared" si="25"/>
        <v>1.3310000000000004</v>
      </c>
      <c r="U6" s="16">
        <f t="shared" si="26"/>
        <v>4.641000000000001</v>
      </c>
      <c r="V6" s="16">
        <f t="shared" si="27"/>
        <v>11.051000000000002</v>
      </c>
      <c r="W6" s="16">
        <f t="shared" si="28"/>
        <v>-7.559833333333338</v>
      </c>
      <c r="X6" s="16">
        <f t="shared" si="29"/>
        <v>-31.491500000000013</v>
      </c>
      <c r="Y6" s="24">
        <f t="shared" si="1"/>
        <v>-7.559833333333338</v>
      </c>
      <c r="Z6" s="21">
        <f t="shared" si="30"/>
        <v>-39.82483333333334</v>
      </c>
      <c r="AA6" s="21">
        <f t="shared" si="71"/>
        <v>-6.450666666666669</v>
      </c>
      <c r="AB6" s="24">
        <f t="shared" si="72"/>
        <v>-27.62400000000001</v>
      </c>
      <c r="AC6" s="1">
        <f t="shared" si="31"/>
        <v>2013</v>
      </c>
      <c r="AD6" s="17">
        <f t="shared" si="32"/>
        <v>5</v>
      </c>
      <c r="AE6" s="16">
        <f t="shared" si="73"/>
        <v>-1.3310000000000004</v>
      </c>
      <c r="AF6" s="54">
        <f t="shared" si="74"/>
        <v>-12.974333333333334</v>
      </c>
      <c r="AG6" s="16">
        <f t="shared" si="33"/>
        <v>0.14520000000000002</v>
      </c>
      <c r="AH6" s="16">
        <f t="shared" si="34"/>
        <v>1.3972000000000002</v>
      </c>
      <c r="AI6" s="54">
        <f t="shared" si="35"/>
        <v>4.7692000000000005</v>
      </c>
      <c r="AJ6" s="16">
        <f t="shared" si="36"/>
        <v>0.06619999999999981</v>
      </c>
      <c r="AK6" s="16">
        <f t="shared" si="37"/>
        <v>-8.205133333333334</v>
      </c>
      <c r="AL6" s="49">
        <f t="shared" si="2"/>
        <v>0.12819999999999965</v>
      </c>
      <c r="AP6" s="1">
        <f t="shared" si="38"/>
        <v>2013</v>
      </c>
      <c r="AQ6" s="36">
        <f t="shared" si="39"/>
        <v>5</v>
      </c>
      <c r="AR6" s="56">
        <f t="shared" si="40"/>
        <v>6.873775962236175</v>
      </c>
      <c r="AS6" s="38">
        <f t="shared" si="75"/>
        <v>11.476771146661958</v>
      </c>
      <c r="AT6" s="38">
        <f t="shared" si="3"/>
        <v>1.4345963933327448</v>
      </c>
      <c r="AU6" s="38">
        <f t="shared" si="41"/>
        <v>6.037591577758528</v>
      </c>
      <c r="AV6" s="38">
        <f t="shared" si="4"/>
        <v>-5.43917956890343</v>
      </c>
      <c r="AW6" s="37">
        <f t="shared" si="42"/>
        <v>48.300732622068224</v>
      </c>
      <c r="AX6" s="37">
        <f t="shared" si="43"/>
        <v>17.02716514324031</v>
      </c>
      <c r="AY6" s="38">
        <f t="shared" si="44"/>
        <v>-31.27356747882791</v>
      </c>
      <c r="AZ6" s="4">
        <f t="shared" si="5"/>
        <v>-11913095430.74302</v>
      </c>
      <c r="BA6" s="19">
        <f t="shared" si="45"/>
        <v>-15055202346.293571</v>
      </c>
      <c r="BB6" s="7">
        <f t="shared" si="46"/>
        <v>-0.12120049724565887</v>
      </c>
      <c r="BC6" s="9" t="s">
        <v>61</v>
      </c>
      <c r="BD6" s="21">
        <f>100*(B10*B11*BD4)/5.14</f>
        <v>10.000000000000004</v>
      </c>
      <c r="BE6" s="1">
        <f t="shared" si="47"/>
        <v>2013</v>
      </c>
      <c r="BF6" s="36">
        <f t="shared" si="48"/>
        <v>5</v>
      </c>
      <c r="BG6" s="56">
        <f t="shared" si="49"/>
        <v>7.884730487751351</v>
      </c>
      <c r="BH6" s="56">
        <f t="shared" si="50"/>
        <v>39.72834974567675</v>
      </c>
      <c r="BI6" s="38">
        <f t="shared" si="51"/>
        <v>12.678040211996526</v>
      </c>
      <c r="BJ6" s="38">
        <f t="shared" si="6"/>
        <v>1.5847550264995658</v>
      </c>
      <c r="BK6" s="38">
        <f t="shared" si="52"/>
        <v>6.378064750744741</v>
      </c>
      <c r="BL6" s="38">
        <f t="shared" si="7"/>
        <v>-6.299975461251785</v>
      </c>
      <c r="BM6" s="37">
        <f t="shared" si="53"/>
        <v>51.02451800595793</v>
      </c>
      <c r="BN6" s="37">
        <f t="shared" si="54"/>
        <v>17.674233011025915</v>
      </c>
      <c r="BO6" s="38">
        <f t="shared" si="55"/>
        <v>-33.35028499493201</v>
      </c>
      <c r="BP6" s="4">
        <f t="shared" si="8"/>
        <v>-39786176873.88951</v>
      </c>
      <c r="BQ6" s="19">
        <f t="shared" si="56"/>
        <v>-49794365663.49618</v>
      </c>
      <c r="BR6" s="7">
        <f t="shared" si="9"/>
        <v>-0.4047734233854272</v>
      </c>
      <c r="BS6" s="33"/>
      <c r="BU6" s="1"/>
      <c r="BV6" s="3"/>
      <c r="BW6" s="1">
        <f t="shared" si="57"/>
        <v>2013</v>
      </c>
      <c r="BX6" s="36">
        <f t="shared" si="58"/>
        <v>5</v>
      </c>
      <c r="BY6" s="56">
        <f t="shared" si="59"/>
        <v>8</v>
      </c>
      <c r="BZ6" s="56">
        <f t="shared" si="60"/>
        <v>40</v>
      </c>
      <c r="CA6" s="38">
        <f t="shared" si="61"/>
        <v>12.814453125</v>
      </c>
      <c r="CB6" s="38">
        <f t="shared" si="10"/>
        <v>1.601806640625</v>
      </c>
      <c r="CC6" s="38">
        <f t="shared" si="62"/>
        <v>6.416259765625</v>
      </c>
      <c r="CD6" s="38">
        <f t="shared" si="11"/>
        <v>-6.398193359375</v>
      </c>
      <c r="CE6" s="37">
        <f t="shared" si="63"/>
        <v>51.330078125</v>
      </c>
      <c r="CF6" s="37">
        <f t="shared" si="64"/>
        <v>17.746337890625</v>
      </c>
      <c r="CG6" s="38">
        <f t="shared" si="65"/>
        <v>-33.583740234375</v>
      </c>
      <c r="CH6" s="4">
        <f t="shared" si="12"/>
        <v>-38921716400.36498</v>
      </c>
      <c r="CI6" s="19">
        <f t="shared" si="66"/>
        <v>-48665883275.733955</v>
      </c>
      <c r="CJ6" s="7">
        <f t="shared" si="13"/>
        <v>-0.3959786445767213</v>
      </c>
      <c r="CK6" s="4">
        <f t="shared" si="67"/>
        <v>82205166614.12733</v>
      </c>
      <c r="CL6" s="4">
        <f t="shared" si="68"/>
        <v>37.32098725135598</v>
      </c>
      <c r="CM6" s="4">
        <f t="shared" si="76"/>
        <v>431490079531.14594</v>
      </c>
      <c r="CN6" s="4">
        <f t="shared" si="77"/>
        <v>195.8956647197038</v>
      </c>
      <c r="CO6" s="1" t="s">
        <v>81</v>
      </c>
      <c r="CP6" s="69" t="s">
        <v>92</v>
      </c>
      <c r="CQ6" s="69" t="s">
        <v>123</v>
      </c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ht="12.75">
      <c r="A7" s="2"/>
      <c r="B7" s="51"/>
      <c r="D7" s="1">
        <f t="shared" si="14"/>
        <v>2014</v>
      </c>
      <c r="E7" s="17">
        <f t="shared" si="15"/>
        <v>6</v>
      </c>
      <c r="F7" s="16">
        <f t="shared" si="16"/>
        <v>-13.420916666666674</v>
      </c>
      <c r="G7" s="16">
        <f t="shared" si="69"/>
        <v>1.4641000000000006</v>
      </c>
      <c r="H7" s="16">
        <f t="shared" si="17"/>
        <v>6.105100000000002</v>
      </c>
      <c r="I7" s="16">
        <f t="shared" si="18"/>
        <v>17.156100000000002</v>
      </c>
      <c r="J7" s="16">
        <f t="shared" si="19"/>
        <v>-7.315816666666672</v>
      </c>
      <c r="K7" s="16">
        <f t="shared" si="20"/>
        <v>-38.807316666666686</v>
      </c>
      <c r="L7" s="24">
        <f t="shared" si="0"/>
        <v>-7.315816666666672</v>
      </c>
      <c r="M7" s="38">
        <f t="shared" si="21"/>
        <v>-47.14065000000001</v>
      </c>
      <c r="N7" s="24"/>
      <c r="O7" s="77"/>
      <c r="P7" s="1">
        <f t="shared" si="22"/>
        <v>2014</v>
      </c>
      <c r="Q7" s="17">
        <f t="shared" si="23"/>
        <v>6</v>
      </c>
      <c r="R7" s="16">
        <f t="shared" si="24"/>
        <v>-13.420916666666674</v>
      </c>
      <c r="S7" s="47">
        <f t="shared" si="70"/>
        <v>-64.29675000000002</v>
      </c>
      <c r="T7" s="16">
        <f t="shared" si="25"/>
        <v>1.4641000000000006</v>
      </c>
      <c r="U7" s="16">
        <f t="shared" si="26"/>
        <v>6.105100000000002</v>
      </c>
      <c r="V7" s="16">
        <f t="shared" si="27"/>
        <v>17.156100000000002</v>
      </c>
      <c r="W7" s="16">
        <f t="shared" si="28"/>
        <v>-7.315816666666672</v>
      </c>
      <c r="X7" s="16">
        <f t="shared" si="29"/>
        <v>-38.807316666666686</v>
      </c>
      <c r="Y7" s="24">
        <f t="shared" si="1"/>
        <v>-7.315816666666672</v>
      </c>
      <c r="Z7" s="21">
        <f t="shared" si="30"/>
        <v>-47.14065000000001</v>
      </c>
      <c r="AA7" s="21">
        <f t="shared" si="71"/>
        <v>-6.095733333333337</v>
      </c>
      <c r="AB7" s="24">
        <f t="shared" si="72"/>
        <v>-33.719733333333345</v>
      </c>
      <c r="AC7" s="1">
        <f t="shared" si="31"/>
        <v>2014</v>
      </c>
      <c r="AD7" s="17">
        <f t="shared" si="32"/>
        <v>6</v>
      </c>
      <c r="AE7" s="16">
        <f t="shared" si="73"/>
        <v>-1.4641000000000006</v>
      </c>
      <c r="AF7" s="54">
        <f t="shared" si="74"/>
        <v>-14.438433333333334</v>
      </c>
      <c r="AG7" s="16">
        <f t="shared" si="33"/>
        <v>0.15972000000000003</v>
      </c>
      <c r="AH7" s="16">
        <f t="shared" si="34"/>
        <v>1.5569200000000003</v>
      </c>
      <c r="AI7" s="54">
        <f t="shared" si="35"/>
        <v>6.326120000000001</v>
      </c>
      <c r="AJ7" s="16">
        <f t="shared" si="36"/>
        <v>0.09281999999999968</v>
      </c>
      <c r="AK7" s="16">
        <f t="shared" si="37"/>
        <v>-8.112313333333335</v>
      </c>
      <c r="AL7" s="49">
        <f t="shared" si="2"/>
        <v>0.22101999999999933</v>
      </c>
      <c r="AP7" s="1">
        <f t="shared" si="38"/>
        <v>2014</v>
      </c>
      <c r="AQ7" s="36">
        <f t="shared" si="39"/>
        <v>6</v>
      </c>
      <c r="AR7" s="56">
        <f t="shared" si="40"/>
        <v>6.522770393486667</v>
      </c>
      <c r="AS7" s="38">
        <f t="shared" si="75"/>
        <v>12.560361971245195</v>
      </c>
      <c r="AT7" s="38">
        <f t="shared" si="3"/>
        <v>1.5700452464056494</v>
      </c>
      <c r="AU7" s="38">
        <f t="shared" si="41"/>
        <v>7.607636824164177</v>
      </c>
      <c r="AV7" s="38">
        <f t="shared" si="4"/>
        <v>-4.952725147081018</v>
      </c>
      <c r="AW7" s="37">
        <f t="shared" si="42"/>
        <v>60.86109459331342</v>
      </c>
      <c r="AX7" s="37">
        <f t="shared" si="43"/>
        <v>24.63480196740449</v>
      </c>
      <c r="AY7" s="38">
        <f t="shared" si="44"/>
        <v>-36.226292625908926</v>
      </c>
      <c r="AZ7" s="4">
        <f t="shared" si="5"/>
        <v>-10847644680.962816</v>
      </c>
      <c r="BA7" s="19">
        <f t="shared" si="45"/>
        <v>-14286416763.051989</v>
      </c>
      <c r="BB7" s="7">
        <f t="shared" si="46"/>
        <v>-0.11036089964360503</v>
      </c>
      <c r="BC7" s="9" t="s">
        <v>60</v>
      </c>
      <c r="BD7" s="4">
        <f>B10*BD4</f>
        <v>50522326150.12012</v>
      </c>
      <c r="BE7" s="1">
        <f t="shared" si="47"/>
        <v>2014</v>
      </c>
      <c r="BF7" s="36">
        <f t="shared" si="48"/>
        <v>6</v>
      </c>
      <c r="BG7" s="56">
        <f t="shared" si="49"/>
        <v>7.846620298874088</v>
      </c>
      <c r="BH7" s="56">
        <f t="shared" si="50"/>
        <v>47.57497004455084</v>
      </c>
      <c r="BI7" s="38">
        <f t="shared" si="51"/>
        <v>14.224685049618829</v>
      </c>
      <c r="BJ7" s="38">
        <f t="shared" si="6"/>
        <v>1.7780856312023536</v>
      </c>
      <c r="BK7" s="38">
        <f t="shared" si="52"/>
        <v>8.156150381947095</v>
      </c>
      <c r="BL7" s="38">
        <f t="shared" si="7"/>
        <v>-6.068534667671734</v>
      </c>
      <c r="BM7" s="37">
        <f t="shared" si="53"/>
        <v>65.24920305557676</v>
      </c>
      <c r="BN7" s="37">
        <f t="shared" si="54"/>
        <v>25.830383392973012</v>
      </c>
      <c r="BO7" s="38">
        <f t="shared" si="55"/>
        <v>-39.418819662603745</v>
      </c>
      <c r="BP7" s="4">
        <f t="shared" si="8"/>
        <v>-38324560966.67777</v>
      </c>
      <c r="BQ7" s="19">
        <f t="shared" si="56"/>
        <v>-49553688739.4837</v>
      </c>
      <c r="BR7" s="7">
        <f t="shared" si="9"/>
        <v>-0.389903352397909</v>
      </c>
      <c r="BS7" s="33"/>
      <c r="BU7" s="2"/>
      <c r="BV7" s="2"/>
      <c r="BW7" s="1">
        <f t="shared" si="57"/>
        <v>2014</v>
      </c>
      <c r="BX7" s="36">
        <f t="shared" si="58"/>
        <v>6</v>
      </c>
      <c r="BY7" s="56">
        <f t="shared" si="59"/>
        <v>8</v>
      </c>
      <c r="BZ7" s="56">
        <f t="shared" si="60"/>
        <v>48</v>
      </c>
      <c r="CA7" s="38">
        <f t="shared" si="61"/>
        <v>14.416259765625</v>
      </c>
      <c r="CB7" s="38">
        <f t="shared" si="10"/>
        <v>1.802032470703125</v>
      </c>
      <c r="CC7" s="38">
        <f t="shared" si="62"/>
        <v>8.218292236328125</v>
      </c>
      <c r="CD7" s="38">
        <f t="shared" si="11"/>
        <v>-6.197967529296875</v>
      </c>
      <c r="CE7" s="37">
        <f t="shared" si="63"/>
        <v>65.746337890625</v>
      </c>
      <c r="CF7" s="37">
        <f t="shared" si="64"/>
        <v>25.964630126953125</v>
      </c>
      <c r="CG7" s="38">
        <f t="shared" si="65"/>
        <v>-39.781707763671875</v>
      </c>
      <c r="CH7" s="4">
        <f t="shared" si="12"/>
        <v>-37703695540.94386</v>
      </c>
      <c r="CI7" s="19">
        <f t="shared" si="66"/>
        <v>-48665883275.733955</v>
      </c>
      <c r="CJ7" s="7">
        <f t="shared" si="13"/>
        <v>-0.38358684139881144</v>
      </c>
      <c r="CK7" s="4">
        <f t="shared" si="67"/>
        <v>79632628274.39325</v>
      </c>
      <c r="CL7" s="4">
        <f t="shared" si="68"/>
        <v>36.153059801837976</v>
      </c>
      <c r="CM7" s="4">
        <f t="shared" si="76"/>
        <v>511122707805.5392</v>
      </c>
      <c r="CN7" s="4">
        <f t="shared" si="77"/>
        <v>232.04872452154177</v>
      </c>
      <c r="CO7" s="1" t="s">
        <v>82</v>
      </c>
      <c r="CP7" s="69" t="s">
        <v>93</v>
      </c>
      <c r="CQ7" s="69" t="s">
        <v>100</v>
      </c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ht="12.75">
      <c r="A8" s="9" t="s">
        <v>34</v>
      </c>
      <c r="B8" s="21">
        <v>5.14</v>
      </c>
      <c r="D8" s="1">
        <f t="shared" si="14"/>
        <v>2015</v>
      </c>
      <c r="E8" s="17">
        <f t="shared" si="15"/>
        <v>7</v>
      </c>
      <c r="F8" s="16">
        <f t="shared" si="16"/>
        <v>-14.763008333333342</v>
      </c>
      <c r="G8" s="16">
        <f t="shared" si="69"/>
        <v>1.6105100000000008</v>
      </c>
      <c r="H8" s="16">
        <f t="shared" si="17"/>
        <v>7.7156100000000025</v>
      </c>
      <c r="I8" s="16">
        <f t="shared" si="18"/>
        <v>24.871710000000004</v>
      </c>
      <c r="J8" s="16">
        <f t="shared" si="19"/>
        <v>-7.04739833333334</v>
      </c>
      <c r="K8" s="16">
        <f t="shared" si="20"/>
        <v>-45.85471500000003</v>
      </c>
      <c r="L8" s="24">
        <f t="shared" si="0"/>
        <v>-7.04739833333334</v>
      </c>
      <c r="M8" s="38">
        <f t="shared" si="21"/>
        <v>-54.18804833333335</v>
      </c>
      <c r="N8" s="24"/>
      <c r="O8" s="77"/>
      <c r="P8" s="1">
        <f t="shared" si="22"/>
        <v>2015</v>
      </c>
      <c r="Q8" s="17">
        <f t="shared" si="23"/>
        <v>7</v>
      </c>
      <c r="R8" s="16">
        <f t="shared" si="24"/>
        <v>-14.763008333333342</v>
      </c>
      <c r="S8" s="47">
        <f t="shared" si="70"/>
        <v>-79.05975833333336</v>
      </c>
      <c r="T8" s="16">
        <f t="shared" si="25"/>
        <v>1.6105100000000008</v>
      </c>
      <c r="U8" s="16">
        <f t="shared" si="26"/>
        <v>7.7156100000000025</v>
      </c>
      <c r="V8" s="16">
        <f t="shared" si="27"/>
        <v>24.871710000000004</v>
      </c>
      <c r="W8" s="16">
        <f t="shared" si="28"/>
        <v>-7.04739833333334</v>
      </c>
      <c r="X8" s="16">
        <f t="shared" si="29"/>
        <v>-45.85471500000003</v>
      </c>
      <c r="Y8" s="24">
        <f t="shared" si="1"/>
        <v>-7.04739833333334</v>
      </c>
      <c r="Z8" s="21">
        <f t="shared" si="30"/>
        <v>-54.18804833333335</v>
      </c>
      <c r="AA8" s="21">
        <f t="shared" si="71"/>
        <v>-5.705306666666671</v>
      </c>
      <c r="AB8" s="24">
        <f t="shared" si="72"/>
        <v>-39.42504000000002</v>
      </c>
      <c r="AC8" s="1">
        <f t="shared" si="31"/>
        <v>2015</v>
      </c>
      <c r="AD8" s="17">
        <f t="shared" si="32"/>
        <v>7</v>
      </c>
      <c r="AE8" s="16">
        <f t="shared" si="73"/>
        <v>-1.6105100000000008</v>
      </c>
      <c r="AF8" s="54">
        <f t="shared" si="74"/>
        <v>-16.048943333333334</v>
      </c>
      <c r="AG8" s="16">
        <f t="shared" si="33"/>
        <v>0.17569200000000007</v>
      </c>
      <c r="AH8" s="16">
        <f t="shared" si="34"/>
        <v>1.7326120000000005</v>
      </c>
      <c r="AI8" s="54">
        <f t="shared" si="35"/>
        <v>8.058732000000003</v>
      </c>
      <c r="AJ8" s="16">
        <f t="shared" si="36"/>
        <v>0.12210199999999971</v>
      </c>
      <c r="AK8" s="16">
        <f t="shared" si="37"/>
        <v>-7.990211333333335</v>
      </c>
      <c r="AL8" s="49">
        <f t="shared" si="2"/>
        <v>0.34312199999999926</v>
      </c>
      <c r="AP8" s="1">
        <f t="shared" si="38"/>
        <v>2015</v>
      </c>
      <c r="AQ8" s="36">
        <f t="shared" si="39"/>
        <v>7</v>
      </c>
      <c r="AR8" s="56">
        <f t="shared" si="40"/>
        <v>6.138624282958104</v>
      </c>
      <c r="AS8" s="38">
        <f t="shared" si="75"/>
        <v>13.746261107122281</v>
      </c>
      <c r="AT8" s="38">
        <f t="shared" si="3"/>
        <v>1.7182826383902852</v>
      </c>
      <c r="AU8" s="38">
        <f t="shared" si="41"/>
        <v>9.325919462554463</v>
      </c>
      <c r="AV8" s="38">
        <f t="shared" si="4"/>
        <v>-4.420341644567818</v>
      </c>
      <c r="AW8" s="37">
        <f t="shared" si="42"/>
        <v>74.6073557004357</v>
      </c>
      <c r="AX8" s="37">
        <f t="shared" si="43"/>
        <v>33.96072142995895</v>
      </c>
      <c r="AY8" s="38">
        <f t="shared" si="44"/>
        <v>-40.646634270476746</v>
      </c>
      <c r="AZ8" s="4">
        <f t="shared" si="5"/>
        <v>-9681598333.191362</v>
      </c>
      <c r="BA8" s="19">
        <f t="shared" si="45"/>
        <v>-13445045520.183067</v>
      </c>
      <c r="BB8" s="7">
        <f t="shared" si="46"/>
        <v>-0.09849787059435564</v>
      </c>
      <c r="BC8" s="9" t="s">
        <v>59</v>
      </c>
      <c r="BD8" s="21">
        <f>BD7*B11</f>
        <v>0.5140000000000001</v>
      </c>
      <c r="BE8" s="1">
        <f t="shared" si="47"/>
        <v>2015</v>
      </c>
      <c r="BF8" s="36">
        <f t="shared" si="48"/>
        <v>7</v>
      </c>
      <c r="BG8" s="56">
        <f t="shared" si="49"/>
        <v>7.803860895614934</v>
      </c>
      <c r="BH8" s="56">
        <f t="shared" si="50"/>
        <v>55.37883094016577</v>
      </c>
      <c r="BI8" s="38">
        <f t="shared" si="51"/>
        <v>15.960011277562028</v>
      </c>
      <c r="BJ8" s="38">
        <f t="shared" si="6"/>
        <v>1.9950014096952535</v>
      </c>
      <c r="BK8" s="38">
        <f t="shared" si="52"/>
        <v>10.151151791642349</v>
      </c>
      <c r="BL8" s="38">
        <f t="shared" si="7"/>
        <v>-5.80885948591968</v>
      </c>
      <c r="BM8" s="37">
        <f t="shared" si="53"/>
        <v>81.20921433313879</v>
      </c>
      <c r="BN8" s="37">
        <f t="shared" si="54"/>
        <v>35.98153518461536</v>
      </c>
      <c r="BO8" s="38">
        <f t="shared" si="55"/>
        <v>-45.22767914852342</v>
      </c>
      <c r="BP8" s="4">
        <f t="shared" si="8"/>
        <v>-36684636688.48164</v>
      </c>
      <c r="BQ8" s="19">
        <f t="shared" si="56"/>
        <v>-49283650674.80327</v>
      </c>
      <c r="BR8" s="7">
        <f t="shared" si="9"/>
        <v>-0.3732192219703395</v>
      </c>
      <c r="BS8" s="33"/>
      <c r="BU8" s="9" t="s">
        <v>34</v>
      </c>
      <c r="BV8" s="54">
        <v>5.14</v>
      </c>
      <c r="BW8" s="1">
        <f t="shared" si="57"/>
        <v>2015</v>
      </c>
      <c r="BX8" s="36">
        <f t="shared" si="58"/>
        <v>7</v>
      </c>
      <c r="BY8" s="56">
        <f t="shared" si="59"/>
        <v>8</v>
      </c>
      <c r="BZ8" s="56">
        <f t="shared" si="60"/>
        <v>56</v>
      </c>
      <c r="CA8" s="38">
        <f t="shared" si="61"/>
        <v>16.218292236328125</v>
      </c>
      <c r="CB8" s="38">
        <f t="shared" si="10"/>
        <v>2.0272865295410156</v>
      </c>
      <c r="CC8" s="38">
        <f t="shared" si="62"/>
        <v>10.24557876586914</v>
      </c>
      <c r="CD8" s="38">
        <f t="shared" si="11"/>
        <v>-5.972713470458984</v>
      </c>
      <c r="CE8" s="37">
        <f t="shared" si="63"/>
        <v>81.96463012695312</v>
      </c>
      <c r="CF8" s="37">
        <f t="shared" si="64"/>
        <v>36.210208892822266</v>
      </c>
      <c r="CG8" s="38">
        <f t="shared" si="65"/>
        <v>-45.75442123413086</v>
      </c>
      <c r="CH8" s="4">
        <f t="shared" si="12"/>
        <v>-36333422074.0951</v>
      </c>
      <c r="CI8" s="19">
        <f t="shared" si="66"/>
        <v>-48665883275.733955</v>
      </c>
      <c r="CJ8" s="7">
        <f t="shared" si="13"/>
        <v>-0.36964606282366286</v>
      </c>
      <c r="CK8" s="4">
        <f t="shared" si="67"/>
        <v>76738522642.19241</v>
      </c>
      <c r="CL8" s="4">
        <f t="shared" si="68"/>
        <v>34.83914142113022</v>
      </c>
      <c r="CM8" s="4">
        <f t="shared" si="76"/>
        <v>587861230447.7316</v>
      </c>
      <c r="CN8" s="4">
        <f t="shared" si="77"/>
        <v>266.88786594267197</v>
      </c>
      <c r="CO8" s="1" t="s">
        <v>83</v>
      </c>
      <c r="CP8" s="69" t="s">
        <v>93</v>
      </c>
      <c r="CQ8" s="69" t="s">
        <v>100</v>
      </c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ht="12.75">
      <c r="A9" s="50"/>
      <c r="B9" s="21"/>
      <c r="D9" s="1">
        <f t="shared" si="14"/>
        <v>2016</v>
      </c>
      <c r="E9" s="17">
        <f t="shared" si="15"/>
        <v>8</v>
      </c>
      <c r="F9" s="16">
        <f t="shared" si="16"/>
        <v>-16.23930916666668</v>
      </c>
      <c r="G9" s="16">
        <f t="shared" si="69"/>
        <v>1.771561000000001</v>
      </c>
      <c r="H9" s="16">
        <f t="shared" si="17"/>
        <v>9.487171000000004</v>
      </c>
      <c r="I9" s="16">
        <f t="shared" si="18"/>
        <v>34.35888100000001</v>
      </c>
      <c r="J9" s="16">
        <f t="shared" si="19"/>
        <v>-6.7521381666666755</v>
      </c>
      <c r="K9" s="16">
        <f t="shared" si="20"/>
        <v>-52.6068531666667</v>
      </c>
      <c r="L9" s="24">
        <f t="shared" si="0"/>
        <v>-6.7521381666666755</v>
      </c>
      <c r="M9" s="38">
        <f t="shared" si="21"/>
        <v>-60.940186500000024</v>
      </c>
      <c r="N9" s="24"/>
      <c r="O9" s="77"/>
      <c r="P9" s="1">
        <f t="shared" si="22"/>
        <v>2016</v>
      </c>
      <c r="Q9" s="17">
        <f t="shared" si="23"/>
        <v>8</v>
      </c>
      <c r="R9" s="16">
        <f t="shared" si="24"/>
        <v>-16.23930916666668</v>
      </c>
      <c r="S9" s="47">
        <f t="shared" si="70"/>
        <v>-95.29906750000004</v>
      </c>
      <c r="T9" s="16">
        <f t="shared" si="25"/>
        <v>1.771561000000001</v>
      </c>
      <c r="U9" s="16">
        <f t="shared" si="26"/>
        <v>9.487171000000004</v>
      </c>
      <c r="V9" s="16">
        <f t="shared" si="27"/>
        <v>34.35888100000001</v>
      </c>
      <c r="W9" s="16">
        <f t="shared" si="28"/>
        <v>-6.7521381666666755</v>
      </c>
      <c r="X9" s="16">
        <f t="shared" si="29"/>
        <v>-52.6068531666667</v>
      </c>
      <c r="Y9" s="24">
        <f t="shared" si="1"/>
        <v>-6.7521381666666755</v>
      </c>
      <c r="Z9" s="21">
        <f t="shared" si="30"/>
        <v>-60.940186500000024</v>
      </c>
      <c r="AA9" s="21">
        <f t="shared" si="71"/>
        <v>-5.275837333333339</v>
      </c>
      <c r="AB9" s="24">
        <f t="shared" si="72"/>
        <v>-44.70087733333335</v>
      </c>
      <c r="AC9" s="1">
        <f t="shared" si="31"/>
        <v>2016</v>
      </c>
      <c r="AD9" s="17">
        <f t="shared" si="32"/>
        <v>8</v>
      </c>
      <c r="AE9" s="16">
        <f t="shared" si="73"/>
        <v>-1.771561000000001</v>
      </c>
      <c r="AF9" s="54">
        <f t="shared" si="74"/>
        <v>-17.820504333333336</v>
      </c>
      <c r="AG9" s="16">
        <f t="shared" si="33"/>
        <v>0.19326120000000008</v>
      </c>
      <c r="AH9" s="16">
        <f t="shared" si="34"/>
        <v>1.9258732000000005</v>
      </c>
      <c r="AI9" s="54">
        <f t="shared" si="35"/>
        <v>9.984605200000003</v>
      </c>
      <c r="AJ9" s="16">
        <f t="shared" si="36"/>
        <v>0.15431219999999946</v>
      </c>
      <c r="AK9" s="16">
        <f t="shared" si="37"/>
        <v>-7.835899133333335</v>
      </c>
      <c r="AL9" s="49">
        <f t="shared" si="2"/>
        <v>0.49743419999999894</v>
      </c>
      <c r="AP9" s="1">
        <f t="shared" si="38"/>
        <v>2016</v>
      </c>
      <c r="AQ9" s="36">
        <f t="shared" si="39"/>
        <v>8</v>
      </c>
      <c r="AR9" s="56">
        <f t="shared" si="40"/>
        <v>5.718208633257877</v>
      </c>
      <c r="AS9" s="38">
        <f t="shared" si="75"/>
        <v>15.04412809581234</v>
      </c>
      <c r="AT9" s="38">
        <f t="shared" si="3"/>
        <v>1.8805160119765425</v>
      </c>
      <c r="AU9" s="38">
        <f t="shared" si="41"/>
        <v>11.206435474531006</v>
      </c>
      <c r="AV9" s="38">
        <f t="shared" si="4"/>
        <v>-3.8376926212813345</v>
      </c>
      <c r="AW9" s="37">
        <f t="shared" si="42"/>
        <v>89.65148379624804</v>
      </c>
      <c r="AX9" s="37">
        <f t="shared" si="43"/>
        <v>45.16715690448996</v>
      </c>
      <c r="AY9" s="38">
        <f t="shared" si="44"/>
        <v>-44.48432689175808</v>
      </c>
      <c r="AZ9" s="4">
        <f t="shared" si="5"/>
        <v>-8405458553.448721</v>
      </c>
      <c r="BA9" s="19">
        <f t="shared" si="45"/>
        <v>-12524235370.047434</v>
      </c>
      <c r="BB9" s="7">
        <f t="shared" si="46"/>
        <v>-0.08551478179439233</v>
      </c>
      <c r="BC9" s="33"/>
      <c r="BD9" s="33"/>
      <c r="BE9" s="1">
        <f t="shared" si="47"/>
        <v>2016</v>
      </c>
      <c r="BF9" s="36">
        <f t="shared" si="48"/>
        <v>8</v>
      </c>
      <c r="BG9" s="56">
        <f t="shared" si="49"/>
        <v>7.755885101714579</v>
      </c>
      <c r="BH9" s="56">
        <f t="shared" si="50"/>
        <v>63.13471604188035</v>
      </c>
      <c r="BI9" s="38">
        <f t="shared" si="51"/>
        <v>17.907036893356928</v>
      </c>
      <c r="BJ9" s="38">
        <f t="shared" si="6"/>
        <v>2.238379611669616</v>
      </c>
      <c r="BK9" s="38">
        <f t="shared" si="52"/>
        <v>12.389531403311965</v>
      </c>
      <c r="BL9" s="38">
        <f t="shared" si="7"/>
        <v>-5.517505490044963</v>
      </c>
      <c r="BM9" s="37">
        <f t="shared" si="53"/>
        <v>99.11625122649572</v>
      </c>
      <c r="BN9" s="37">
        <f t="shared" si="54"/>
        <v>48.371066587927324</v>
      </c>
      <c r="BO9" s="38">
        <f t="shared" si="55"/>
        <v>-50.74518463856838</v>
      </c>
      <c r="BP9" s="4">
        <f t="shared" si="8"/>
        <v>-34844651487.89124</v>
      </c>
      <c r="BQ9" s="19">
        <f t="shared" si="56"/>
        <v>-48980669586.46019</v>
      </c>
      <c r="BR9" s="7">
        <f t="shared" si="9"/>
        <v>-0.3544997277353889</v>
      </c>
      <c r="BS9" s="33"/>
      <c r="BT9" s="3"/>
      <c r="BU9" s="9" t="s">
        <v>58</v>
      </c>
      <c r="BV9" s="7">
        <f>CJ52</f>
        <v>5.139962225695962</v>
      </c>
      <c r="BW9" s="1">
        <f t="shared" si="57"/>
        <v>2016</v>
      </c>
      <c r="BX9" s="36">
        <f t="shared" si="58"/>
        <v>8</v>
      </c>
      <c r="BY9" s="56">
        <f t="shared" si="59"/>
        <v>8</v>
      </c>
      <c r="BZ9" s="56">
        <f t="shared" si="60"/>
        <v>64</v>
      </c>
      <c r="CA9" s="38">
        <f t="shared" si="61"/>
        <v>18.24557876586914</v>
      </c>
      <c r="CB9" s="38">
        <f t="shared" si="10"/>
        <v>2.2806973457336426</v>
      </c>
      <c r="CC9" s="38">
        <f t="shared" si="62"/>
        <v>12.526276111602783</v>
      </c>
      <c r="CD9" s="38">
        <f t="shared" si="11"/>
        <v>-5.719302654266357</v>
      </c>
      <c r="CE9" s="37">
        <f t="shared" si="63"/>
        <v>100.21020889282227</v>
      </c>
      <c r="CF9" s="37">
        <f t="shared" si="64"/>
        <v>48.73648500442505</v>
      </c>
      <c r="CG9" s="38">
        <f t="shared" si="65"/>
        <v>-51.47372388839722</v>
      </c>
      <c r="CH9" s="4">
        <f t="shared" si="12"/>
        <v>-34791864423.89024</v>
      </c>
      <c r="CI9" s="19">
        <f t="shared" si="66"/>
        <v>-48665883275.733955</v>
      </c>
      <c r="CJ9" s="7">
        <f t="shared" si="13"/>
        <v>-0.3539626869266207</v>
      </c>
      <c r="CK9" s="4">
        <f t="shared" si="67"/>
        <v>73482653805.96646</v>
      </c>
      <c r="CL9" s="4">
        <f t="shared" si="68"/>
        <v>33.360983242834</v>
      </c>
      <c r="CM9" s="4">
        <f t="shared" si="76"/>
        <v>661343884253.698</v>
      </c>
      <c r="CN9" s="4">
        <f t="shared" si="77"/>
        <v>300.24884918550595</v>
      </c>
      <c r="CO9" s="1" t="s">
        <v>90</v>
      </c>
      <c r="CP9" s="51" t="s">
        <v>91</v>
      </c>
      <c r="CQ9" s="71" t="s">
        <v>138</v>
      </c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ht="12.75">
      <c r="A10" s="9" t="s">
        <v>35</v>
      </c>
      <c r="B10" s="4">
        <v>25261163075.06006</v>
      </c>
      <c r="D10" s="1">
        <f t="shared" si="14"/>
        <v>2017</v>
      </c>
      <c r="E10" s="17">
        <f t="shared" si="15"/>
        <v>9</v>
      </c>
      <c r="F10" s="16">
        <f t="shared" si="16"/>
        <v>-17.86324008333335</v>
      </c>
      <c r="G10" s="16">
        <f t="shared" si="69"/>
        <v>1.9487171000000014</v>
      </c>
      <c r="H10" s="16">
        <f t="shared" si="17"/>
        <v>11.435888100000005</v>
      </c>
      <c r="I10" s="16">
        <f t="shared" si="18"/>
        <v>45.79476910000002</v>
      </c>
      <c r="J10" s="16">
        <f t="shared" si="19"/>
        <v>-6.4273519833333435</v>
      </c>
      <c r="K10" s="16">
        <f t="shared" si="20"/>
        <v>-59.03420515000005</v>
      </c>
      <c r="L10" s="24">
        <f t="shared" si="0"/>
        <v>-6.4273519833333435</v>
      </c>
      <c r="M10" s="38">
        <f t="shared" si="21"/>
        <v>-67.36753848333336</v>
      </c>
      <c r="N10" s="24"/>
      <c r="O10" s="49"/>
      <c r="P10" s="1">
        <f t="shared" si="22"/>
        <v>2017</v>
      </c>
      <c r="Q10" s="17">
        <f t="shared" si="23"/>
        <v>9</v>
      </c>
      <c r="R10" s="16">
        <f t="shared" si="24"/>
        <v>-17.86324008333335</v>
      </c>
      <c r="S10" s="47">
        <f t="shared" si="70"/>
        <v>-113.16230758333339</v>
      </c>
      <c r="T10" s="16">
        <f t="shared" si="25"/>
        <v>1.9487171000000014</v>
      </c>
      <c r="U10" s="16">
        <f t="shared" si="26"/>
        <v>11.435888100000005</v>
      </c>
      <c r="V10" s="16">
        <f t="shared" si="27"/>
        <v>45.79476910000002</v>
      </c>
      <c r="W10" s="16">
        <f t="shared" si="28"/>
        <v>-6.4273519833333435</v>
      </c>
      <c r="X10" s="16">
        <f t="shared" si="29"/>
        <v>-59.03420515000005</v>
      </c>
      <c r="Y10" s="24">
        <f t="shared" si="1"/>
        <v>-6.4273519833333435</v>
      </c>
      <c r="Z10" s="21">
        <f t="shared" si="30"/>
        <v>-67.36753848333336</v>
      </c>
      <c r="AA10" s="21">
        <f t="shared" si="71"/>
        <v>-4.803421066666674</v>
      </c>
      <c r="AB10" s="24">
        <f t="shared" si="72"/>
        <v>-49.504298400000025</v>
      </c>
      <c r="AC10" s="1">
        <f t="shared" si="31"/>
        <v>2017</v>
      </c>
      <c r="AD10" s="17">
        <f t="shared" si="32"/>
        <v>9</v>
      </c>
      <c r="AE10" s="16">
        <f t="shared" si="73"/>
        <v>-1.9487171000000014</v>
      </c>
      <c r="AF10" s="54">
        <f t="shared" si="74"/>
        <v>-19.769221433333335</v>
      </c>
      <c r="AG10" s="16">
        <f t="shared" si="33"/>
        <v>0.2125873200000001</v>
      </c>
      <c r="AH10" s="16">
        <f t="shared" si="34"/>
        <v>2.1384605200000006</v>
      </c>
      <c r="AI10" s="54">
        <f t="shared" si="35"/>
        <v>12.123065720000003</v>
      </c>
      <c r="AJ10" s="16">
        <f t="shared" si="36"/>
        <v>0.18974341999999922</v>
      </c>
      <c r="AK10" s="16">
        <f t="shared" si="37"/>
        <v>-7.646155713333336</v>
      </c>
      <c r="AL10" s="49">
        <f t="shared" si="2"/>
        <v>0.6871776199999982</v>
      </c>
      <c r="AP10" s="1">
        <f t="shared" si="38"/>
        <v>2017</v>
      </c>
      <c r="AQ10" s="36">
        <f t="shared" si="39"/>
        <v>9</v>
      </c>
      <c r="AR10" s="56">
        <f t="shared" si="40"/>
        <v>5.258099019575553</v>
      </c>
      <c r="AS10" s="38">
        <f t="shared" si="75"/>
        <v>16.46453449410656</v>
      </c>
      <c r="AT10" s="38">
        <f t="shared" si="3"/>
        <v>2.05806681176332</v>
      </c>
      <c r="AU10" s="38">
        <f t="shared" si="41"/>
        <v>13.264502286294325</v>
      </c>
      <c r="AV10" s="38">
        <f t="shared" si="4"/>
        <v>-3.2000322078122334</v>
      </c>
      <c r="AW10" s="37">
        <f t="shared" si="42"/>
        <v>106.1160182903546</v>
      </c>
      <c r="AX10" s="37">
        <f t="shared" si="43"/>
        <v>58.43165919078428</v>
      </c>
      <c r="AY10" s="38">
        <f t="shared" si="44"/>
        <v>-47.684359099570315</v>
      </c>
      <c r="AZ10" s="4">
        <f t="shared" si="5"/>
        <v>-7008830760.261898</v>
      </c>
      <c r="BA10" s="19">
        <f t="shared" si="45"/>
        <v>-11516486008.776596</v>
      </c>
      <c r="BB10" s="7">
        <f t="shared" si="46"/>
        <v>-0.07130588168229168</v>
      </c>
      <c r="BC10" s="9" t="s">
        <v>2</v>
      </c>
      <c r="BD10" s="4">
        <v>24</v>
      </c>
      <c r="BE10" s="1">
        <f t="shared" si="47"/>
        <v>2017</v>
      </c>
      <c r="BF10" s="36">
        <f t="shared" si="48"/>
        <v>9</v>
      </c>
      <c r="BG10" s="56">
        <f t="shared" si="49"/>
        <v>7.702056548813145</v>
      </c>
      <c r="BH10" s="56">
        <f t="shared" si="50"/>
        <v>70.8367725906935</v>
      </c>
      <c r="BI10" s="38">
        <f t="shared" si="51"/>
        <v>20.09158795212511</v>
      </c>
      <c r="BJ10" s="38">
        <f t="shared" si="6"/>
        <v>2.5114484940156387</v>
      </c>
      <c r="BK10" s="38">
        <f t="shared" si="52"/>
        <v>14.900979897327604</v>
      </c>
      <c r="BL10" s="38">
        <f t="shared" si="7"/>
        <v>-5.190608054797506</v>
      </c>
      <c r="BM10" s="37">
        <f t="shared" si="53"/>
        <v>119.20783917862083</v>
      </c>
      <c r="BN10" s="37">
        <f t="shared" si="54"/>
        <v>63.272046485254926</v>
      </c>
      <c r="BO10" s="38">
        <f t="shared" si="55"/>
        <v>-55.93579269336589</v>
      </c>
      <c r="BP10" s="4">
        <f t="shared" si="8"/>
        <v>-32780199132.74002</v>
      </c>
      <c r="BQ10" s="19">
        <f t="shared" si="56"/>
        <v>-48640726623.225784</v>
      </c>
      <c r="BR10" s="7">
        <f t="shared" si="9"/>
        <v>-0.3334965675207398</v>
      </c>
      <c r="BS10" s="33"/>
      <c r="BU10" s="9" t="s">
        <v>57</v>
      </c>
      <c r="BV10" s="4">
        <f>B10</f>
        <v>25261163075.06006</v>
      </c>
      <c r="BW10" s="1">
        <f t="shared" si="57"/>
        <v>2017</v>
      </c>
      <c r="BX10" s="36">
        <f t="shared" si="58"/>
        <v>9</v>
      </c>
      <c r="BY10" s="56">
        <f t="shared" si="59"/>
        <v>8</v>
      </c>
      <c r="BZ10" s="56">
        <f t="shared" si="60"/>
        <v>72</v>
      </c>
      <c r="CA10" s="38">
        <f t="shared" si="61"/>
        <v>20.526276111602783</v>
      </c>
      <c r="CB10" s="38">
        <f t="shared" si="10"/>
        <v>2.565784513950348</v>
      </c>
      <c r="CC10" s="38">
        <f t="shared" si="62"/>
        <v>15.092060625553131</v>
      </c>
      <c r="CD10" s="38">
        <f t="shared" si="11"/>
        <v>-5.434215486049652</v>
      </c>
      <c r="CE10" s="37">
        <f t="shared" si="63"/>
        <v>120.73648500442505</v>
      </c>
      <c r="CF10" s="37">
        <f t="shared" si="64"/>
        <v>63.82854562997818</v>
      </c>
      <c r="CG10" s="38">
        <f t="shared" si="65"/>
        <v>-56.90793937444687</v>
      </c>
      <c r="CH10" s="4">
        <f t="shared" si="12"/>
        <v>-33057612067.40978</v>
      </c>
      <c r="CI10" s="19">
        <f t="shared" si="66"/>
        <v>-48665883275.733955</v>
      </c>
      <c r="CJ10" s="7">
        <f t="shared" si="13"/>
        <v>-0.3363188890424482</v>
      </c>
      <c r="CK10" s="4">
        <f t="shared" si="67"/>
        <v>69819801365.21225</v>
      </c>
      <c r="CL10" s="4">
        <f t="shared" si="68"/>
        <v>31.698055292250746</v>
      </c>
      <c r="CM10" s="4">
        <f t="shared" si="76"/>
        <v>731163685618.9103</v>
      </c>
      <c r="CN10" s="4">
        <f t="shared" si="77"/>
        <v>331.9469044777567</v>
      </c>
      <c r="CO10" s="1" t="s">
        <v>84</v>
      </c>
      <c r="CP10" s="69" t="s">
        <v>94</v>
      </c>
      <c r="CQ10" s="69" t="s">
        <v>95</v>
      </c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</row>
    <row r="11" spans="1:121" ht="12.75">
      <c r="A11" s="9" t="s">
        <v>3</v>
      </c>
      <c r="B11" s="4">
        <f>2.98*3414*0.000000000000001</f>
        <v>1.017372E-11</v>
      </c>
      <c r="D11" s="1">
        <f t="shared" si="14"/>
        <v>2018</v>
      </c>
      <c r="E11" s="17">
        <f t="shared" si="15"/>
        <v>10</v>
      </c>
      <c r="F11" s="16">
        <f t="shared" si="16"/>
        <v>-19.649564091666686</v>
      </c>
      <c r="G11" s="16">
        <f t="shared" si="69"/>
        <v>2.1435888100000016</v>
      </c>
      <c r="H11" s="16">
        <f t="shared" si="17"/>
        <v>13.579476910000007</v>
      </c>
      <c r="I11" s="16">
        <f t="shared" si="18"/>
        <v>59.37424601000002</v>
      </c>
      <c r="J11" s="16">
        <f t="shared" si="19"/>
        <v>-6.070087181666679</v>
      </c>
      <c r="K11" s="16">
        <f t="shared" si="20"/>
        <v>-65.10429233166673</v>
      </c>
      <c r="L11" s="24">
        <f t="shared" si="0"/>
        <v>-6.070087181666679</v>
      </c>
      <c r="M11" s="38">
        <f t="shared" si="21"/>
        <v>-73.43762566500004</v>
      </c>
      <c r="N11" s="24"/>
      <c r="O11" s="61"/>
      <c r="P11" s="1">
        <f t="shared" si="22"/>
        <v>2018</v>
      </c>
      <c r="Q11" s="17">
        <f t="shared" si="23"/>
        <v>10</v>
      </c>
      <c r="R11" s="16">
        <f t="shared" si="24"/>
        <v>-19.649564091666686</v>
      </c>
      <c r="S11" s="47">
        <f t="shared" si="70"/>
        <v>-132.81187167500008</v>
      </c>
      <c r="T11" s="16">
        <f t="shared" si="25"/>
        <v>2.1435888100000016</v>
      </c>
      <c r="U11" s="16">
        <f t="shared" si="26"/>
        <v>13.579476910000007</v>
      </c>
      <c r="V11" s="16">
        <f t="shared" si="27"/>
        <v>59.37424601000002</v>
      </c>
      <c r="W11" s="16">
        <f t="shared" si="28"/>
        <v>-6.070087181666679</v>
      </c>
      <c r="X11" s="16">
        <f t="shared" si="29"/>
        <v>-65.10429233166673</v>
      </c>
      <c r="Y11" s="24">
        <f t="shared" si="1"/>
        <v>-6.070087181666679</v>
      </c>
      <c r="Z11" s="21">
        <f t="shared" si="30"/>
        <v>-73.43762566500004</v>
      </c>
      <c r="AA11" s="21">
        <f t="shared" si="71"/>
        <v>-4.283763173333341</v>
      </c>
      <c r="AB11" s="24">
        <f t="shared" si="72"/>
        <v>-53.788061573333366</v>
      </c>
      <c r="AC11" s="1">
        <f t="shared" si="31"/>
        <v>2018</v>
      </c>
      <c r="AD11" s="17">
        <f t="shared" si="32"/>
        <v>10</v>
      </c>
      <c r="AE11" s="16">
        <f t="shared" si="73"/>
        <v>-2.1435888100000016</v>
      </c>
      <c r="AF11" s="54">
        <f t="shared" si="74"/>
        <v>-21.912810243333336</v>
      </c>
      <c r="AG11" s="16">
        <f t="shared" si="33"/>
        <v>0.23384605200000017</v>
      </c>
      <c r="AH11" s="16">
        <f t="shared" si="34"/>
        <v>2.3723065720000007</v>
      </c>
      <c r="AI11" s="54">
        <f t="shared" si="35"/>
        <v>14.495372292000004</v>
      </c>
      <c r="AJ11" s="16">
        <f t="shared" si="36"/>
        <v>0.22871776199999916</v>
      </c>
      <c r="AK11" s="16">
        <f t="shared" si="37"/>
        <v>-7.417437951333337</v>
      </c>
      <c r="AL11" s="49">
        <f t="shared" si="2"/>
        <v>0.9158953819999969</v>
      </c>
      <c r="AP11" s="1">
        <f t="shared" si="38"/>
        <v>2018</v>
      </c>
      <c r="AQ11" s="36">
        <f t="shared" si="39"/>
        <v>10</v>
      </c>
      <c r="AR11" s="56">
        <f t="shared" si="40"/>
        <v>4.7545476966077995</v>
      </c>
      <c r="AS11" s="38">
        <f t="shared" si="75"/>
        <v>18.019049982902125</v>
      </c>
      <c r="AT11" s="38">
        <f t="shared" si="3"/>
        <v>2.2523812478627656</v>
      </c>
      <c r="AU11" s="38">
        <f t="shared" si="41"/>
        <v>15.516883534157092</v>
      </c>
      <c r="AV11" s="38">
        <f t="shared" si="4"/>
        <v>-2.502166448745033</v>
      </c>
      <c r="AW11" s="37">
        <f t="shared" si="42"/>
        <v>124.13506827325673</v>
      </c>
      <c r="AX11" s="37">
        <f t="shared" si="43"/>
        <v>73.94854272494138</v>
      </c>
      <c r="AY11" s="38">
        <f t="shared" si="44"/>
        <v>-50.186525548315345</v>
      </c>
      <c r="AZ11" s="4">
        <f t="shared" si="5"/>
        <v>-5480338957.353547</v>
      </c>
      <c r="BA11" s="19">
        <f t="shared" si="45"/>
        <v>-10413588983.81201</v>
      </c>
      <c r="BB11" s="7">
        <f t="shared" si="46"/>
        <v>-0.05575543405720693</v>
      </c>
      <c r="BC11" s="9" t="s">
        <v>1</v>
      </c>
      <c r="BD11" s="5">
        <v>3</v>
      </c>
      <c r="BE11" s="1">
        <f t="shared" si="47"/>
        <v>2018</v>
      </c>
      <c r="BF11" s="36">
        <f t="shared" si="48"/>
        <v>10</v>
      </c>
      <c r="BG11" s="56">
        <f t="shared" si="49"/>
        <v>7.641661235429057</v>
      </c>
      <c r="BH11" s="56">
        <f t="shared" si="50"/>
        <v>78.47843382612255</v>
      </c>
      <c r="BI11" s="38">
        <f t="shared" si="51"/>
        <v>22.54264113275666</v>
      </c>
      <c r="BJ11" s="38">
        <f t="shared" si="6"/>
        <v>2.8178301415945826</v>
      </c>
      <c r="BK11" s="38">
        <f t="shared" si="52"/>
        <v>17.718810038922186</v>
      </c>
      <c r="BL11" s="38">
        <f t="shared" si="7"/>
        <v>-4.823831093834475</v>
      </c>
      <c r="BM11" s="37">
        <f t="shared" si="53"/>
        <v>141.7504803113775</v>
      </c>
      <c r="BN11" s="37">
        <f t="shared" si="54"/>
        <v>80.9908565241771</v>
      </c>
      <c r="BO11" s="38">
        <f t="shared" si="55"/>
        <v>-60.75962378720037</v>
      </c>
      <c r="BP11" s="4">
        <f t="shared" si="8"/>
        <v>-30463895976.974503</v>
      </c>
      <c r="BQ11" s="19">
        <f t="shared" si="56"/>
        <v>-48259312658.13458</v>
      </c>
      <c r="BR11" s="7">
        <f t="shared" si="9"/>
        <v>-0.30993114777886505</v>
      </c>
      <c r="BS11" s="33"/>
      <c r="BU11" s="9" t="s">
        <v>3</v>
      </c>
      <c r="BV11" s="3">
        <f>2.98*3414*0.000000000000001</f>
        <v>1.017372E-11</v>
      </c>
      <c r="BW11" s="1">
        <f t="shared" si="57"/>
        <v>2018</v>
      </c>
      <c r="BX11" s="36">
        <f t="shared" si="58"/>
        <v>10</v>
      </c>
      <c r="BY11" s="56">
        <f t="shared" si="59"/>
        <v>8</v>
      </c>
      <c r="BZ11" s="56">
        <f t="shared" si="60"/>
        <v>80</v>
      </c>
      <c r="CA11" s="38">
        <f t="shared" si="61"/>
        <v>23.09206062555313</v>
      </c>
      <c r="CB11" s="38">
        <f t="shared" si="10"/>
        <v>2.8865075781941414</v>
      </c>
      <c r="CC11" s="38">
        <f t="shared" si="62"/>
        <v>17.978568203747272</v>
      </c>
      <c r="CD11" s="38">
        <f t="shared" si="11"/>
        <v>-5.113492421805859</v>
      </c>
      <c r="CE11" s="37">
        <f t="shared" si="63"/>
        <v>143.82854562997818</v>
      </c>
      <c r="CF11" s="37">
        <f t="shared" si="64"/>
        <v>81.80711383372545</v>
      </c>
      <c r="CG11" s="38">
        <f t="shared" si="65"/>
        <v>-62.02143179625273</v>
      </c>
      <c r="CH11" s="4">
        <f t="shared" si="12"/>
        <v>-31106578166.369255</v>
      </c>
      <c r="CI11" s="19">
        <f t="shared" si="66"/>
        <v>-48665883275.733955</v>
      </c>
      <c r="CJ11" s="7">
        <f t="shared" si="13"/>
        <v>-0.31646961642275423</v>
      </c>
      <c r="CK11" s="4">
        <f t="shared" si="67"/>
        <v>65699092369.36378</v>
      </c>
      <c r="CL11" s="4">
        <f t="shared" si="68"/>
        <v>29.827261347844587</v>
      </c>
      <c r="CM11" s="4">
        <f t="shared" si="76"/>
        <v>796862777988.274</v>
      </c>
      <c r="CN11" s="4">
        <f t="shared" si="77"/>
        <v>361.77416582560124</v>
      </c>
      <c r="CO11" s="1"/>
      <c r="CP11" s="24" t="s">
        <v>141</v>
      </c>
      <c r="CQ11" s="24" t="s">
        <v>141</v>
      </c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</row>
    <row r="12" spans="1:121" ht="12.75">
      <c r="A12" s="9" t="s">
        <v>4</v>
      </c>
      <c r="B12" s="4">
        <f>1000000000000000/(3414*2.98)</f>
        <v>98292463327.08194</v>
      </c>
      <c r="C12" s="16"/>
      <c r="D12" s="1">
        <f t="shared" si="14"/>
        <v>2019</v>
      </c>
      <c r="E12" s="17">
        <f t="shared" si="15"/>
        <v>11</v>
      </c>
      <c r="F12" s="16">
        <f t="shared" si="16"/>
        <v>-21.614520500833358</v>
      </c>
      <c r="G12" s="16">
        <f t="shared" si="69"/>
        <v>2.357947691000002</v>
      </c>
      <c r="H12" s="16">
        <f t="shared" si="17"/>
        <v>15.937424601000009</v>
      </c>
      <c r="I12" s="16">
        <f t="shared" si="18"/>
        <v>75.31167061100003</v>
      </c>
      <c r="J12" s="16">
        <f t="shared" si="19"/>
        <v>-5.677095899833349</v>
      </c>
      <c r="K12" s="16">
        <f t="shared" si="20"/>
        <v>-70.78138823150007</v>
      </c>
      <c r="L12" s="24">
        <f t="shared" si="0"/>
        <v>-5.677095899833349</v>
      </c>
      <c r="M12" s="38">
        <f t="shared" si="21"/>
        <v>-79.11472156483339</v>
      </c>
      <c r="N12" s="24"/>
      <c r="O12" s="61"/>
      <c r="P12" s="1">
        <f t="shared" si="22"/>
        <v>2019</v>
      </c>
      <c r="Q12" s="17">
        <f t="shared" si="23"/>
        <v>11</v>
      </c>
      <c r="R12" s="16">
        <f t="shared" si="24"/>
        <v>-21.614520500833358</v>
      </c>
      <c r="S12" s="47">
        <f t="shared" si="70"/>
        <v>-154.42639217583343</v>
      </c>
      <c r="T12" s="16">
        <f t="shared" si="25"/>
        <v>2.3579476910000023</v>
      </c>
      <c r="U12" s="16">
        <f t="shared" si="26"/>
        <v>15.93742460100001</v>
      </c>
      <c r="V12" s="16">
        <f t="shared" si="27"/>
        <v>75.31167061100004</v>
      </c>
      <c r="W12" s="16">
        <f t="shared" si="28"/>
        <v>-5.677095899833347</v>
      </c>
      <c r="X12" s="16">
        <f t="shared" si="29"/>
        <v>-70.78138823150007</v>
      </c>
      <c r="Y12" s="24">
        <f t="shared" si="1"/>
        <v>-5.677095899833347</v>
      </c>
      <c r="Z12" s="21">
        <f t="shared" si="30"/>
        <v>-79.11472156483339</v>
      </c>
      <c r="AA12" s="21">
        <f t="shared" si="71"/>
        <v>-3.712139490666676</v>
      </c>
      <c r="AB12" s="24">
        <f t="shared" si="72"/>
        <v>-57.50020106400004</v>
      </c>
      <c r="AC12" s="1">
        <f t="shared" si="31"/>
        <v>2019</v>
      </c>
      <c r="AD12" s="17">
        <f t="shared" si="32"/>
        <v>11</v>
      </c>
      <c r="AE12" s="16">
        <f t="shared" si="73"/>
        <v>-2.357947691000002</v>
      </c>
      <c r="AF12" s="54">
        <f t="shared" si="74"/>
        <v>-24.27075793433334</v>
      </c>
      <c r="AG12" s="16">
        <f t="shared" si="33"/>
        <v>0.25723065720000016</v>
      </c>
      <c r="AH12" s="16">
        <f t="shared" si="34"/>
        <v>2.6295372292000008</v>
      </c>
      <c r="AI12" s="54">
        <f t="shared" si="35"/>
        <v>17.124909521200006</v>
      </c>
      <c r="AJ12" s="16">
        <f t="shared" si="36"/>
        <v>0.27158953819999887</v>
      </c>
      <c r="AK12" s="16">
        <f t="shared" si="37"/>
        <v>-7.145848413133338</v>
      </c>
      <c r="AL12" s="49">
        <f t="shared" si="2"/>
        <v>1.1874849201999957</v>
      </c>
      <c r="AP12" s="1">
        <f t="shared" si="38"/>
        <v>2019</v>
      </c>
      <c r="AQ12" s="36">
        <f t="shared" si="39"/>
        <v>11</v>
      </c>
      <c r="AR12" s="56">
        <f t="shared" si="40"/>
        <v>4.203453071930721</v>
      </c>
      <c r="AS12" s="38">
        <f t="shared" si="75"/>
        <v>19.720336606087812</v>
      </c>
      <c r="AT12" s="38">
        <f t="shared" si="3"/>
        <v>2.4650420757609766</v>
      </c>
      <c r="AU12" s="38">
        <f t="shared" si="41"/>
        <v>17.98192560991807</v>
      </c>
      <c r="AV12" s="38">
        <f t="shared" si="4"/>
        <v>-1.738410996169744</v>
      </c>
      <c r="AW12" s="37">
        <f t="shared" si="42"/>
        <v>143.85540487934455</v>
      </c>
      <c r="AX12" s="37">
        <f t="shared" si="43"/>
        <v>91.93046833485944</v>
      </c>
      <c r="AY12" s="38">
        <f t="shared" si="44"/>
        <v>-51.92493654448509</v>
      </c>
      <c r="AZ12" s="4">
        <f t="shared" si="5"/>
        <v>-3807533072.381801</v>
      </c>
      <c r="BA12" s="19">
        <f t="shared" si="45"/>
        <v>-9206560833.338366</v>
      </c>
      <c r="BB12" s="7">
        <f t="shared" si="46"/>
        <v>-0.03873677536915218</v>
      </c>
      <c r="BC12" s="50"/>
      <c r="BD12" s="4"/>
      <c r="BE12" s="1">
        <f t="shared" si="47"/>
        <v>2019</v>
      </c>
      <c r="BF12" s="36">
        <f t="shared" si="48"/>
        <v>11</v>
      </c>
      <c r="BG12" s="56">
        <f t="shared" si="49"/>
        <v>7.573898056183989</v>
      </c>
      <c r="BH12" s="56">
        <f t="shared" si="50"/>
        <v>86.05233188230655</v>
      </c>
      <c r="BI12" s="38">
        <f t="shared" si="51"/>
        <v>25.292708095106175</v>
      </c>
      <c r="BJ12" s="38">
        <f t="shared" si="6"/>
        <v>3.161588511888272</v>
      </c>
      <c r="BK12" s="38">
        <f t="shared" si="52"/>
        <v>20.880398550810458</v>
      </c>
      <c r="BL12" s="38">
        <f t="shared" si="7"/>
        <v>-4.4123095442957165</v>
      </c>
      <c r="BM12" s="37">
        <f t="shared" si="53"/>
        <v>167.04318840648367</v>
      </c>
      <c r="BN12" s="37">
        <f t="shared" si="54"/>
        <v>101.87125507498756</v>
      </c>
      <c r="BO12" s="38">
        <f t="shared" si="55"/>
        <v>-65.17193333149609</v>
      </c>
      <c r="BP12" s="4">
        <f t="shared" si="8"/>
        <v>-27865017734.024506</v>
      </c>
      <c r="BQ12" s="19">
        <f t="shared" si="56"/>
        <v>-47831368477.78603</v>
      </c>
      <c r="BR12" s="7">
        <f t="shared" si="9"/>
        <v>-0.2834908882209998</v>
      </c>
      <c r="BS12" s="33"/>
      <c r="BU12" s="9" t="s">
        <v>4</v>
      </c>
      <c r="BV12" s="3">
        <f>1000000000000000/(3414*2.98)</f>
        <v>98292463327.08194</v>
      </c>
      <c r="BW12" s="1">
        <f t="shared" si="57"/>
        <v>2019</v>
      </c>
      <c r="BX12" s="36">
        <f t="shared" si="58"/>
        <v>11</v>
      </c>
      <c r="BY12" s="56">
        <f t="shared" si="59"/>
        <v>8</v>
      </c>
      <c r="BZ12" s="56">
        <f t="shared" si="60"/>
        <v>88</v>
      </c>
      <c r="CA12" s="38">
        <f t="shared" si="61"/>
        <v>25.978568203747272</v>
      </c>
      <c r="CB12" s="38">
        <f t="shared" si="10"/>
        <v>3.247321025468409</v>
      </c>
      <c r="CC12" s="38">
        <f t="shared" si="62"/>
        <v>21.22588922921568</v>
      </c>
      <c r="CD12" s="38">
        <f t="shared" si="11"/>
        <v>-4.752678974531591</v>
      </c>
      <c r="CE12" s="37">
        <f t="shared" si="63"/>
        <v>169.80711383372545</v>
      </c>
      <c r="CF12" s="37">
        <f t="shared" si="64"/>
        <v>103.03300306294113</v>
      </c>
      <c r="CG12" s="38">
        <f t="shared" si="65"/>
        <v>-66.77411077078432</v>
      </c>
      <c r="CH12" s="4">
        <f t="shared" si="12"/>
        <v>-28911665027.69867</v>
      </c>
      <c r="CI12" s="19">
        <f t="shared" si="66"/>
        <v>-48665883275.733955</v>
      </c>
      <c r="CJ12" s="7">
        <f t="shared" si="13"/>
        <v>-0.2941391847255985</v>
      </c>
      <c r="CK12" s="4">
        <f t="shared" si="67"/>
        <v>61063294749.034256</v>
      </c>
      <c r="CL12" s="4">
        <f t="shared" si="68"/>
        <v>27.72261816038766</v>
      </c>
      <c r="CM12" s="4">
        <f t="shared" si="76"/>
        <v>857926072737.3083</v>
      </c>
      <c r="CN12" s="4">
        <f t="shared" si="77"/>
        <v>389.4967839859889</v>
      </c>
      <c r="CO12" s="1"/>
      <c r="CP12" s="69"/>
      <c r="CQ12" s="69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</row>
    <row r="13" spans="1:121" ht="12.75">
      <c r="A13" s="9" t="s">
        <v>13</v>
      </c>
      <c r="B13" s="21">
        <v>0.05</v>
      </c>
      <c r="C13" s="16"/>
      <c r="D13" s="1">
        <f t="shared" si="14"/>
        <v>2020</v>
      </c>
      <c r="E13" s="17">
        <f t="shared" si="15"/>
        <v>12</v>
      </c>
      <c r="F13" s="16">
        <f t="shared" si="16"/>
        <v>-23.775972550916695</v>
      </c>
      <c r="G13" s="16">
        <f t="shared" si="69"/>
        <v>2.5937424601000023</v>
      </c>
      <c r="H13" s="16">
        <f t="shared" si="17"/>
        <v>18.53116706110001</v>
      </c>
      <c r="I13" s="16">
        <f t="shared" si="18"/>
        <v>93.84283767210003</v>
      </c>
      <c r="J13" s="16">
        <f t="shared" si="19"/>
        <v>-5.2448054898166845</v>
      </c>
      <c r="K13" s="16">
        <f t="shared" si="20"/>
        <v>-76.02619372131676</v>
      </c>
      <c r="L13" s="24">
        <f t="shared" si="0"/>
        <v>-5.2448054898166845</v>
      </c>
      <c r="M13" s="38">
        <f t="shared" si="21"/>
        <v>-84.35952705465007</v>
      </c>
      <c r="N13" s="24"/>
      <c r="O13" s="61"/>
      <c r="P13" s="1">
        <f t="shared" si="22"/>
        <v>2020</v>
      </c>
      <c r="Q13" s="17">
        <f t="shared" si="23"/>
        <v>12</v>
      </c>
      <c r="R13" s="16">
        <f t="shared" si="24"/>
        <v>-23.775972550916695</v>
      </c>
      <c r="S13" s="47">
        <f t="shared" si="70"/>
        <v>-178.20236472675012</v>
      </c>
      <c r="T13" s="16">
        <f t="shared" si="25"/>
        <v>2.5937424601000028</v>
      </c>
      <c r="U13" s="16">
        <f t="shared" si="26"/>
        <v>18.531167061100014</v>
      </c>
      <c r="V13" s="16">
        <f t="shared" si="27"/>
        <v>93.84283767210005</v>
      </c>
      <c r="W13" s="16">
        <f t="shared" si="28"/>
        <v>-5.244805489816681</v>
      </c>
      <c r="X13" s="16">
        <f t="shared" si="29"/>
        <v>-76.02619372131676</v>
      </c>
      <c r="Y13" s="24">
        <f t="shared" si="1"/>
        <v>-5.244805489816681</v>
      </c>
      <c r="Z13" s="21">
        <f t="shared" si="30"/>
        <v>-84.35952705465007</v>
      </c>
      <c r="AA13" s="21">
        <f t="shared" si="71"/>
        <v>-3.0833534397333437</v>
      </c>
      <c r="AB13" s="24">
        <f t="shared" si="72"/>
        <v>-60.58355450373338</v>
      </c>
      <c r="AC13" s="1">
        <f t="shared" si="31"/>
        <v>2020</v>
      </c>
      <c r="AD13" s="17">
        <f t="shared" si="32"/>
        <v>12</v>
      </c>
      <c r="AE13" s="16">
        <f t="shared" si="73"/>
        <v>-2.5937424601000023</v>
      </c>
      <c r="AF13" s="54">
        <f t="shared" si="74"/>
        <v>-26.864500394433342</v>
      </c>
      <c r="AG13" s="16">
        <f t="shared" si="33"/>
        <v>0.2829537229200002</v>
      </c>
      <c r="AH13" s="16">
        <f t="shared" si="34"/>
        <v>2.912490952120001</v>
      </c>
      <c r="AI13" s="54">
        <f t="shared" si="35"/>
        <v>20.03740047332001</v>
      </c>
      <c r="AJ13" s="16">
        <f t="shared" si="36"/>
        <v>0.3187484920199988</v>
      </c>
      <c r="AK13" s="16">
        <f t="shared" si="37"/>
        <v>-6.827099921113339</v>
      </c>
      <c r="AL13" s="49">
        <f t="shared" si="2"/>
        <v>1.506233412219995</v>
      </c>
      <c r="AP13" s="1">
        <f t="shared" si="38"/>
        <v>2020</v>
      </c>
      <c r="AQ13" s="36">
        <f t="shared" si="39"/>
        <v>12</v>
      </c>
      <c r="AR13" s="56">
        <f t="shared" si="40"/>
        <v>3.600326297170131</v>
      </c>
      <c r="AS13" s="38">
        <f t="shared" si="75"/>
        <v>21.5822519070882</v>
      </c>
      <c r="AT13" s="38">
        <f t="shared" si="3"/>
        <v>2.697781488386025</v>
      </c>
      <c r="AU13" s="38">
        <f t="shared" si="41"/>
        <v>20.679707098304092</v>
      </c>
      <c r="AV13" s="38">
        <f t="shared" si="4"/>
        <v>-0.902544808784107</v>
      </c>
      <c r="AW13" s="37">
        <f t="shared" si="42"/>
        <v>165.43765678643274</v>
      </c>
      <c r="AX13" s="37">
        <f t="shared" si="43"/>
        <v>112.61017543316353</v>
      </c>
      <c r="AY13" s="38">
        <f t="shared" si="44"/>
        <v>-52.8274813532692</v>
      </c>
      <c r="AZ13" s="4">
        <f t="shared" si="5"/>
        <v>-1976787546.9745638</v>
      </c>
      <c r="BA13" s="19">
        <f t="shared" si="45"/>
        <v>-7885569913.009601</v>
      </c>
      <c r="BB13" s="7">
        <f t="shared" si="46"/>
        <v>-0.020111283002406062</v>
      </c>
      <c r="BC13" s="1"/>
      <c r="BD13" s="3"/>
      <c r="BE13" s="1">
        <f t="shared" si="47"/>
        <v>2020</v>
      </c>
      <c r="BF13" s="36">
        <f t="shared" si="48"/>
        <v>12</v>
      </c>
      <c r="BG13" s="56">
        <f t="shared" si="49"/>
        <v>7.4978681756500976</v>
      </c>
      <c r="BH13" s="56">
        <f t="shared" si="50"/>
        <v>93.55020005795664</v>
      </c>
      <c r="BI13" s="38">
        <f t="shared" si="51"/>
        <v>28.378266726460556</v>
      </c>
      <c r="BJ13" s="38">
        <f t="shared" si="6"/>
        <v>3.5472833408075695</v>
      </c>
      <c r="BK13" s="38">
        <f t="shared" si="52"/>
        <v>24.42768189161803</v>
      </c>
      <c r="BL13" s="38">
        <f t="shared" si="7"/>
        <v>-3.9505848348425268</v>
      </c>
      <c r="BM13" s="37">
        <f t="shared" si="53"/>
        <v>195.42145513294423</v>
      </c>
      <c r="BN13" s="37">
        <f t="shared" si="54"/>
        <v>126.2989369666056</v>
      </c>
      <c r="BO13" s="38">
        <f t="shared" si="55"/>
        <v>-69.12251816633862</v>
      </c>
      <c r="BP13" s="4">
        <f t="shared" si="8"/>
        <v>-24949091938.70407</v>
      </c>
      <c r="BQ13" s="19">
        <f t="shared" si="56"/>
        <v>-47351217675.100044</v>
      </c>
      <c r="BR13" s="7">
        <f t="shared" si="9"/>
        <v>-0.2538250756386324</v>
      </c>
      <c r="BS13" s="33"/>
      <c r="BU13" s="9" t="s">
        <v>134</v>
      </c>
      <c r="BV13" s="53">
        <v>0.0346815</v>
      </c>
      <c r="BW13" s="1">
        <f t="shared" si="57"/>
        <v>2020</v>
      </c>
      <c r="BX13" s="36">
        <f t="shared" si="58"/>
        <v>12</v>
      </c>
      <c r="BY13" s="56">
        <f t="shared" si="59"/>
        <v>8</v>
      </c>
      <c r="BZ13" s="56">
        <f t="shared" si="60"/>
        <v>96</v>
      </c>
      <c r="CA13" s="38">
        <f t="shared" si="61"/>
        <v>29.22588922921568</v>
      </c>
      <c r="CB13" s="38">
        <f t="shared" si="10"/>
        <v>3.65323615365196</v>
      </c>
      <c r="CC13" s="38">
        <f t="shared" si="62"/>
        <v>24.87912538286764</v>
      </c>
      <c r="CD13" s="38">
        <f t="shared" si="11"/>
        <v>-4.34676384634804</v>
      </c>
      <c r="CE13" s="37">
        <f t="shared" si="63"/>
        <v>199.03300306294113</v>
      </c>
      <c r="CF13" s="37">
        <f t="shared" si="64"/>
        <v>127.91212844580878</v>
      </c>
      <c r="CG13" s="38">
        <f t="shared" si="65"/>
        <v>-71.12087461713236</v>
      </c>
      <c r="CH13" s="4">
        <f t="shared" si="12"/>
        <v>-26442387746.69426</v>
      </c>
      <c r="CI13" s="19">
        <f t="shared" si="66"/>
        <v>-48665883275.733955</v>
      </c>
      <c r="CJ13" s="7">
        <f t="shared" si="13"/>
        <v>-0.2690174490662983</v>
      </c>
      <c r="CK13" s="4">
        <f t="shared" si="67"/>
        <v>55848022426.16353</v>
      </c>
      <c r="CL13" s="4">
        <f t="shared" si="68"/>
        <v>25.354894574498616</v>
      </c>
      <c r="CM13" s="4">
        <f t="shared" si="76"/>
        <v>913774095163.4719</v>
      </c>
      <c r="CN13" s="4">
        <f t="shared" si="77"/>
        <v>414.85167856048747</v>
      </c>
      <c r="CO13" s="14" t="s">
        <v>143</v>
      </c>
      <c r="CP13" s="14" t="s">
        <v>96</v>
      </c>
      <c r="CQ13" s="49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</row>
    <row r="14" spans="1:121" ht="12.75">
      <c r="A14" s="9" t="s">
        <v>129</v>
      </c>
      <c r="B14" s="84">
        <v>0.094416</v>
      </c>
      <c r="C14" s="18"/>
      <c r="D14" s="1">
        <f t="shared" si="14"/>
        <v>2021</v>
      </c>
      <c r="E14" s="17">
        <f t="shared" si="15"/>
        <v>13</v>
      </c>
      <c r="F14" s="16">
        <f t="shared" si="16"/>
        <v>-26.153569806008367</v>
      </c>
      <c r="G14" s="16">
        <f t="shared" si="69"/>
        <v>2.853116706110003</v>
      </c>
      <c r="H14" s="16">
        <f t="shared" si="17"/>
        <v>21.384283767210015</v>
      </c>
      <c r="I14" s="16">
        <f t="shared" si="18"/>
        <v>115.22712143931005</v>
      </c>
      <c r="J14" s="16">
        <f t="shared" si="19"/>
        <v>-4.769286038798352</v>
      </c>
      <c r="K14" s="16">
        <f t="shared" si="20"/>
        <v>-80.79547976011511</v>
      </c>
      <c r="L14" s="24">
        <f t="shared" si="0"/>
        <v>-4.769286038798352</v>
      </c>
      <c r="M14" s="38">
        <f t="shared" si="21"/>
        <v>-89.12881309344843</v>
      </c>
      <c r="N14" s="24"/>
      <c r="O14" s="61"/>
      <c r="P14" s="1">
        <f t="shared" si="22"/>
        <v>2021</v>
      </c>
      <c r="Q14" s="17">
        <f t="shared" si="23"/>
        <v>13</v>
      </c>
      <c r="R14" s="16">
        <f t="shared" si="24"/>
        <v>-26.153569806008367</v>
      </c>
      <c r="S14" s="47">
        <f t="shared" si="70"/>
        <v>-204.35593453275848</v>
      </c>
      <c r="T14" s="16">
        <f t="shared" si="25"/>
        <v>2.8531167061100033</v>
      </c>
      <c r="U14" s="16">
        <f t="shared" si="26"/>
        <v>21.384283767210018</v>
      </c>
      <c r="V14" s="16">
        <f t="shared" si="27"/>
        <v>115.22712143931007</v>
      </c>
      <c r="W14" s="16">
        <f t="shared" si="28"/>
        <v>-4.769286038798349</v>
      </c>
      <c r="X14" s="16">
        <f t="shared" si="29"/>
        <v>-80.79547976011511</v>
      </c>
      <c r="Y14" s="24">
        <f t="shared" si="1"/>
        <v>-4.769286038798349</v>
      </c>
      <c r="Z14" s="21">
        <f t="shared" si="30"/>
        <v>-89.12881309344843</v>
      </c>
      <c r="AA14" s="21">
        <f t="shared" si="71"/>
        <v>-2.3916887837066767</v>
      </c>
      <c r="AB14" s="24">
        <f t="shared" si="72"/>
        <v>-62.97524328744006</v>
      </c>
      <c r="AC14" s="1">
        <f t="shared" si="31"/>
        <v>2021</v>
      </c>
      <c r="AD14" s="17">
        <f t="shared" si="32"/>
        <v>13</v>
      </c>
      <c r="AE14" s="16">
        <f t="shared" si="73"/>
        <v>-2.853116706110003</v>
      </c>
      <c r="AF14" s="54">
        <f t="shared" si="74"/>
        <v>-29.717617100543347</v>
      </c>
      <c r="AG14" s="16">
        <f t="shared" si="33"/>
        <v>0.3112490952120003</v>
      </c>
      <c r="AH14" s="16">
        <f t="shared" si="34"/>
        <v>3.2237400473320013</v>
      </c>
      <c r="AI14" s="54">
        <f t="shared" si="35"/>
        <v>23.26114052065201</v>
      </c>
      <c r="AJ14" s="16">
        <f t="shared" si="36"/>
        <v>0.37062334122199836</v>
      </c>
      <c r="AK14" s="16">
        <f t="shared" si="37"/>
        <v>-6.456476579891341</v>
      </c>
      <c r="AL14" s="49">
        <f t="shared" si="2"/>
        <v>1.8768567534419933</v>
      </c>
      <c r="AP14" s="1">
        <f t="shared" si="38"/>
        <v>2021</v>
      </c>
      <c r="AQ14" s="36">
        <f t="shared" si="39"/>
        <v>13</v>
      </c>
      <c r="AR14" s="56">
        <f t="shared" si="40"/>
        <v>2.940254704843749</v>
      </c>
      <c r="AS14" s="38">
        <f t="shared" si="75"/>
        <v>23.61996180314784</v>
      </c>
      <c r="AT14" s="38">
        <f t="shared" si="3"/>
        <v>2.95249522539348</v>
      </c>
      <c r="AU14" s="38">
        <f t="shared" si="41"/>
        <v>23.632202323697573</v>
      </c>
      <c r="AV14" s="39">
        <f t="shared" si="4"/>
        <v>0.01224052054973157</v>
      </c>
      <c r="AW14" s="37">
        <f t="shared" si="42"/>
        <v>189.05761858958058</v>
      </c>
      <c r="AX14" s="37">
        <f t="shared" si="43"/>
        <v>136.24237775686112</v>
      </c>
      <c r="AY14" s="38">
        <f t="shared" si="44"/>
        <v>-52.81524083271947</v>
      </c>
      <c r="AZ14" s="4">
        <f t="shared" si="5"/>
        <v>26809647.959521558</v>
      </c>
      <c r="BA14" s="19">
        <f t="shared" si="45"/>
        <v>-6439856313.947083</v>
      </c>
      <c r="BB14" s="7">
        <f t="shared" si="46"/>
        <v>0.00027275385163874367</v>
      </c>
      <c r="BC14" s="2"/>
      <c r="BD14" s="2"/>
      <c r="BE14" s="1">
        <f t="shared" si="47"/>
        <v>2021</v>
      </c>
      <c r="BF14" s="36">
        <f t="shared" si="48"/>
        <v>13</v>
      </c>
      <c r="BG14" s="56">
        <f t="shared" si="49"/>
        <v>7.412563105870355</v>
      </c>
      <c r="BH14" s="56">
        <f t="shared" si="50"/>
        <v>100.96276316382699</v>
      </c>
      <c r="BI14" s="38">
        <f t="shared" si="51"/>
        <v>31.840244997488384</v>
      </c>
      <c r="BJ14" s="38">
        <f t="shared" si="6"/>
        <v>3.980030624686048</v>
      </c>
      <c r="BK14" s="38">
        <f t="shared" si="52"/>
        <v>28.407712516304077</v>
      </c>
      <c r="BL14" s="40">
        <f t="shared" si="7"/>
        <v>-3.4325324811843068</v>
      </c>
      <c r="BM14" s="45">
        <f t="shared" si="53"/>
        <v>227.26170013043262</v>
      </c>
      <c r="BN14" s="45">
        <f t="shared" si="54"/>
        <v>154.70664948290968</v>
      </c>
      <c r="BO14" s="40">
        <f t="shared" si="55"/>
        <v>-72.55505064752293</v>
      </c>
      <c r="BP14" s="46">
        <f t="shared" si="8"/>
        <v>-21677440691.909325</v>
      </c>
      <c r="BQ14" s="19">
        <f t="shared" si="56"/>
        <v>-46812491355.391174</v>
      </c>
      <c r="BR14" s="7">
        <f t="shared" si="9"/>
        <v>-0.22054021191609174</v>
      </c>
      <c r="BS14" s="33"/>
      <c r="BU14" s="9" t="s">
        <v>14</v>
      </c>
      <c r="BV14" s="75">
        <v>0.125</v>
      </c>
      <c r="BW14" s="1">
        <f t="shared" si="57"/>
        <v>2021</v>
      </c>
      <c r="BX14" s="36">
        <f t="shared" si="58"/>
        <v>13</v>
      </c>
      <c r="BY14" s="56">
        <f t="shared" si="59"/>
        <v>8</v>
      </c>
      <c r="BZ14" s="56">
        <f t="shared" si="60"/>
        <v>104</v>
      </c>
      <c r="CA14" s="38">
        <f t="shared" si="61"/>
        <v>32.87912538286764</v>
      </c>
      <c r="CB14" s="38">
        <f t="shared" si="10"/>
        <v>4.109890672858455</v>
      </c>
      <c r="CC14" s="38">
        <f t="shared" si="62"/>
        <v>28.989016055726097</v>
      </c>
      <c r="CD14" s="40">
        <f t="shared" si="11"/>
        <v>-3.890109327141545</v>
      </c>
      <c r="CE14" s="45">
        <f t="shared" si="63"/>
        <v>231.91212844580878</v>
      </c>
      <c r="CF14" s="45">
        <f t="shared" si="64"/>
        <v>156.90114450153487</v>
      </c>
      <c r="CG14" s="40">
        <f t="shared" si="65"/>
        <v>-75.0109839442739</v>
      </c>
      <c r="CH14" s="46">
        <f t="shared" si="12"/>
        <v>-23664450805.564297</v>
      </c>
      <c r="CI14" s="19">
        <f t="shared" si="66"/>
        <v>-48665883275.733955</v>
      </c>
      <c r="CJ14" s="7">
        <f t="shared" si="13"/>
        <v>-0.2407554964495856</v>
      </c>
      <c r="CK14" s="4">
        <f t="shared" si="67"/>
        <v>49980841062.933975</v>
      </c>
      <c r="CL14" s="4">
        <f t="shared" si="68"/>
        <v>22.691205540373442</v>
      </c>
      <c r="CM14" s="4">
        <f t="shared" si="76"/>
        <v>963754936226.4059</v>
      </c>
      <c r="CN14" s="4">
        <f t="shared" si="77"/>
        <v>437.54288410086093</v>
      </c>
      <c r="CO14" s="1" t="s">
        <v>78</v>
      </c>
      <c r="CP14" s="65" t="s">
        <v>75</v>
      </c>
      <c r="CQ14" s="66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</row>
    <row r="15" spans="1:121" ht="12.75">
      <c r="A15" s="50"/>
      <c r="B15" s="33"/>
      <c r="C15" s="16"/>
      <c r="D15" s="1">
        <f t="shared" si="14"/>
        <v>2022</v>
      </c>
      <c r="E15" s="17">
        <f t="shared" si="15"/>
        <v>14</v>
      </c>
      <c r="F15" s="16">
        <f t="shared" si="16"/>
        <v>-28.768926786609207</v>
      </c>
      <c r="G15" s="16">
        <f t="shared" si="69"/>
        <v>3.1384283767210035</v>
      </c>
      <c r="H15" s="16">
        <f t="shared" si="17"/>
        <v>24.522712143931017</v>
      </c>
      <c r="I15" s="16">
        <f t="shared" si="18"/>
        <v>139.74983358324107</v>
      </c>
      <c r="J15" s="16">
        <f t="shared" si="19"/>
        <v>-4.24621464267819</v>
      </c>
      <c r="K15" s="16">
        <f t="shared" si="20"/>
        <v>-85.0416944027933</v>
      </c>
      <c r="L15" s="24">
        <f t="shared" si="0"/>
        <v>-4.24621464267819</v>
      </c>
      <c r="M15" s="38">
        <f t="shared" si="21"/>
        <v>-93.37502773612661</v>
      </c>
      <c r="N15" s="24"/>
      <c r="O15" s="61"/>
      <c r="P15" s="1">
        <f t="shared" si="22"/>
        <v>2022</v>
      </c>
      <c r="Q15" s="17">
        <f t="shared" si="23"/>
        <v>14</v>
      </c>
      <c r="R15" s="16">
        <f t="shared" si="24"/>
        <v>-28.768926786609207</v>
      </c>
      <c r="S15" s="47">
        <f t="shared" si="70"/>
        <v>-233.12486131936768</v>
      </c>
      <c r="T15" s="16">
        <f t="shared" si="25"/>
        <v>3.138428376721004</v>
      </c>
      <c r="U15" s="16">
        <f t="shared" si="26"/>
        <v>24.522712143931024</v>
      </c>
      <c r="V15" s="16">
        <f t="shared" si="27"/>
        <v>139.7498335832411</v>
      </c>
      <c r="W15" s="16">
        <f t="shared" si="28"/>
        <v>-4.246214642678183</v>
      </c>
      <c r="X15" s="16">
        <f t="shared" si="29"/>
        <v>-85.0416944027933</v>
      </c>
      <c r="Y15" s="24">
        <f t="shared" si="1"/>
        <v>-4.246214642678183</v>
      </c>
      <c r="Z15" s="21">
        <f t="shared" si="30"/>
        <v>-93.37502773612661</v>
      </c>
      <c r="AA15" s="21">
        <f t="shared" si="71"/>
        <v>-1.630857662077343</v>
      </c>
      <c r="AB15" s="24">
        <f t="shared" si="72"/>
        <v>-64.6061009495174</v>
      </c>
      <c r="AC15" s="1">
        <f t="shared" si="31"/>
        <v>2022</v>
      </c>
      <c r="AD15" s="17">
        <f t="shared" si="32"/>
        <v>14</v>
      </c>
      <c r="AE15" s="16">
        <f t="shared" si="73"/>
        <v>-3.1384283767210035</v>
      </c>
      <c r="AF15" s="54">
        <f t="shared" si="74"/>
        <v>-32.85604547726435</v>
      </c>
      <c r="AG15" s="16">
        <f t="shared" si="33"/>
        <v>0.34237400473320034</v>
      </c>
      <c r="AH15" s="16">
        <f t="shared" si="34"/>
        <v>3.5661140520652017</v>
      </c>
      <c r="AI15" s="54">
        <f t="shared" si="35"/>
        <v>26.827254572717212</v>
      </c>
      <c r="AJ15" s="16">
        <f t="shared" si="36"/>
        <v>0.4276856753441982</v>
      </c>
      <c r="AK15" s="16">
        <f t="shared" si="37"/>
        <v>-6.028790904547142</v>
      </c>
      <c r="AL15" s="49">
        <f t="shared" si="2"/>
        <v>2.304542428786192</v>
      </c>
      <c r="AP15" s="1">
        <f t="shared" si="38"/>
        <v>2022</v>
      </c>
      <c r="AQ15" s="36">
        <f t="shared" si="39"/>
        <v>14</v>
      </c>
      <c r="AR15" s="56">
        <f t="shared" si="40"/>
        <v>2.217861793056276</v>
      </c>
      <c r="AS15" s="38">
        <f t="shared" si="75"/>
        <v>25.85006411675385</v>
      </c>
      <c r="AT15" s="38">
        <f t="shared" si="3"/>
        <v>3.231258014594231</v>
      </c>
      <c r="AU15" s="38">
        <f t="shared" si="41"/>
        <v>26.863460338291805</v>
      </c>
      <c r="AV15" s="38">
        <f t="shared" si="4"/>
        <v>1.0133962215379562</v>
      </c>
      <c r="AW15" s="37">
        <f t="shared" si="42"/>
        <v>214.90768270633444</v>
      </c>
      <c r="AX15" s="37">
        <f t="shared" si="43"/>
        <v>163.10583809515293</v>
      </c>
      <c r="AY15" s="38">
        <f t="shared" si="44"/>
        <v>-51.80184461118151</v>
      </c>
      <c r="AZ15" s="4">
        <f t="shared" si="5"/>
        <v>2219578475.6505084</v>
      </c>
      <c r="BA15" s="19">
        <f t="shared" si="45"/>
        <v>-4857644219.715471</v>
      </c>
      <c r="BB15" s="7">
        <f t="shared" si="46"/>
        <v>0.022581369929295093</v>
      </c>
      <c r="BC15" s="9" t="s">
        <v>34</v>
      </c>
      <c r="BD15" s="54">
        <v>5.14</v>
      </c>
      <c r="BE15" s="1">
        <f t="shared" si="47"/>
        <v>2022</v>
      </c>
      <c r="BF15" s="36">
        <f t="shared" si="48"/>
        <v>14</v>
      </c>
      <c r="BG15" s="56">
        <f t="shared" si="49"/>
        <v>7.3168513294079</v>
      </c>
      <c r="BH15" s="56">
        <f t="shared" si="50"/>
        <v>108.27961449323489</v>
      </c>
      <c r="BI15" s="38">
        <f t="shared" si="51"/>
        <v>35.72456384571198</v>
      </c>
      <c r="BJ15" s="38">
        <f t="shared" si="6"/>
        <v>4.465570480713997</v>
      </c>
      <c r="BK15" s="38">
        <f t="shared" si="52"/>
        <v>32.87328299701807</v>
      </c>
      <c r="BL15" s="38">
        <f t="shared" si="7"/>
        <v>-2.8512808486939036</v>
      </c>
      <c r="BM15" s="37">
        <f t="shared" si="53"/>
        <v>262.9862639761446</v>
      </c>
      <c r="BN15" s="37">
        <f t="shared" si="54"/>
        <v>187.57993247992775</v>
      </c>
      <c r="BO15" s="38">
        <f t="shared" si="55"/>
        <v>-75.40633149621684</v>
      </c>
      <c r="BP15" s="4">
        <f t="shared" si="8"/>
        <v>-18006667622.913086</v>
      </c>
      <c r="BQ15" s="19">
        <f t="shared" si="56"/>
        <v>-46208043657.035736</v>
      </c>
      <c r="BR15" s="7">
        <f t="shared" si="9"/>
        <v>-0.18319479452858334</v>
      </c>
      <c r="BS15" s="33"/>
      <c r="BU15" s="50"/>
      <c r="BW15" s="1">
        <f t="shared" si="57"/>
        <v>2022</v>
      </c>
      <c r="BX15" s="36">
        <f t="shared" si="58"/>
        <v>14</v>
      </c>
      <c r="BY15" s="56">
        <f t="shared" si="59"/>
        <v>8</v>
      </c>
      <c r="BZ15" s="56">
        <f t="shared" si="60"/>
        <v>112</v>
      </c>
      <c r="CA15" s="38">
        <f t="shared" si="61"/>
        <v>36.9890160557261</v>
      </c>
      <c r="CB15" s="38">
        <f t="shared" si="10"/>
        <v>4.623627006965762</v>
      </c>
      <c r="CC15" s="38">
        <f t="shared" si="62"/>
        <v>33.61264306269186</v>
      </c>
      <c r="CD15" s="38">
        <f t="shared" si="11"/>
        <v>-3.376372993034238</v>
      </c>
      <c r="CE15" s="37">
        <f t="shared" si="63"/>
        <v>268.9011445015349</v>
      </c>
      <c r="CF15" s="37">
        <f t="shared" si="64"/>
        <v>190.51378756422673</v>
      </c>
      <c r="CG15" s="38">
        <f t="shared" si="65"/>
        <v>-78.38735693730814</v>
      </c>
      <c r="CH15" s="4">
        <f t="shared" si="12"/>
        <v>-20539271746.79309</v>
      </c>
      <c r="CI15" s="19">
        <f t="shared" si="66"/>
        <v>-48665883275.733955</v>
      </c>
      <c r="CJ15" s="7">
        <f t="shared" si="13"/>
        <v>-0.20896079975578383</v>
      </c>
      <c r="CK15" s="4">
        <f t="shared" si="67"/>
        <v>43380262029.30072</v>
      </c>
      <c r="CL15" s="4">
        <f t="shared" si="68"/>
        <v>19.694555376982624</v>
      </c>
      <c r="CM15" s="4">
        <f t="shared" si="76"/>
        <v>1007135198255.7065</v>
      </c>
      <c r="CN15" s="4">
        <f t="shared" si="77"/>
        <v>457.23743947784357</v>
      </c>
      <c r="CO15" s="1" t="s">
        <v>79</v>
      </c>
      <c r="CP15" s="68" t="s">
        <v>74</v>
      </c>
      <c r="CQ15" s="70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</row>
    <row r="16" spans="1:121" ht="12.75">
      <c r="A16" s="6" t="s">
        <v>127</v>
      </c>
      <c r="B16" s="21"/>
      <c r="C16" s="16"/>
      <c r="D16" s="1">
        <f t="shared" si="14"/>
        <v>2023</v>
      </c>
      <c r="E16" s="17">
        <f t="shared" si="15"/>
        <v>15</v>
      </c>
      <c r="F16" s="16">
        <f t="shared" si="16"/>
        <v>-31.64581946527013</v>
      </c>
      <c r="G16" s="16">
        <f t="shared" si="69"/>
        <v>3.4522712143931042</v>
      </c>
      <c r="H16" s="16">
        <f t="shared" si="17"/>
        <v>27.97498335832412</v>
      </c>
      <c r="I16" s="16">
        <f t="shared" si="18"/>
        <v>167.7248169415652</v>
      </c>
      <c r="J16" s="16">
        <f t="shared" si="19"/>
        <v>-3.670836106946009</v>
      </c>
      <c r="K16" s="16">
        <f t="shared" si="20"/>
        <v>-88.71253050973931</v>
      </c>
      <c r="L16" s="24">
        <f t="shared" si="0"/>
        <v>-3.670836106946009</v>
      </c>
      <c r="M16" s="38">
        <f t="shared" si="21"/>
        <v>-97.04586384307262</v>
      </c>
      <c r="N16" s="24"/>
      <c r="O16" s="77"/>
      <c r="P16" s="1">
        <f t="shared" si="22"/>
        <v>2023</v>
      </c>
      <c r="Q16" s="17">
        <f t="shared" si="23"/>
        <v>15</v>
      </c>
      <c r="R16" s="16">
        <f t="shared" si="24"/>
        <v>-31.64581946527013</v>
      </c>
      <c r="S16" s="47">
        <f t="shared" si="70"/>
        <v>-264.7706807846378</v>
      </c>
      <c r="T16" s="16">
        <f t="shared" si="25"/>
        <v>3.4522712143931047</v>
      </c>
      <c r="U16" s="16">
        <f t="shared" si="26"/>
        <v>27.974983358324128</v>
      </c>
      <c r="V16" s="16">
        <f t="shared" si="27"/>
        <v>167.72481694156522</v>
      </c>
      <c r="W16" s="16">
        <f t="shared" si="28"/>
        <v>-3.670836106946002</v>
      </c>
      <c r="X16" s="16">
        <f t="shared" si="29"/>
        <v>-88.7125305097393</v>
      </c>
      <c r="Y16" s="24">
        <f t="shared" si="1"/>
        <v>-3.670836106946002</v>
      </c>
      <c r="Z16" s="21">
        <f t="shared" si="30"/>
        <v>-97.04586384307261</v>
      </c>
      <c r="AA16" s="21">
        <f t="shared" si="71"/>
        <v>-0.793943428285079</v>
      </c>
      <c r="AB16" s="24">
        <f t="shared" si="72"/>
        <v>-65.40004437780247</v>
      </c>
      <c r="AC16" s="1">
        <f t="shared" si="31"/>
        <v>2023</v>
      </c>
      <c r="AD16" s="17">
        <f t="shared" si="32"/>
        <v>15</v>
      </c>
      <c r="AE16" s="16">
        <f t="shared" si="73"/>
        <v>-3.4522712143931042</v>
      </c>
      <c r="AF16" s="54">
        <f t="shared" si="74"/>
        <v>-36.30831669165746</v>
      </c>
      <c r="AG16" s="16">
        <f t="shared" si="33"/>
        <v>0.37661140520652037</v>
      </c>
      <c r="AH16" s="16">
        <f t="shared" si="34"/>
        <v>3.942725457271722</v>
      </c>
      <c r="AI16" s="54">
        <f t="shared" si="35"/>
        <v>30.769980029988936</v>
      </c>
      <c r="AJ16" s="16">
        <f t="shared" si="36"/>
        <v>0.49045424287861783</v>
      </c>
      <c r="AK16" s="16">
        <f t="shared" si="37"/>
        <v>-5.538336661668524</v>
      </c>
      <c r="AL16" s="49">
        <f t="shared" si="2"/>
        <v>2.7949966716648103</v>
      </c>
      <c r="AP16" s="1">
        <f t="shared" si="38"/>
        <v>2023</v>
      </c>
      <c r="AQ16" s="36">
        <f t="shared" si="39"/>
        <v>15</v>
      </c>
      <c r="AR16" s="56">
        <f t="shared" si="40"/>
        <v>1.427263432109477</v>
      </c>
      <c r="AS16" s="38">
        <f t="shared" si="75"/>
        <v>28.290723770401282</v>
      </c>
      <c r="AT16" s="38">
        <f t="shared" si="3"/>
        <v>3.5363404713001603</v>
      </c>
      <c r="AU16" s="38">
        <f t="shared" si="41"/>
        <v>30.399800809591966</v>
      </c>
      <c r="AV16" s="38">
        <f t="shared" si="4"/>
        <v>2.1090770391906837</v>
      </c>
      <c r="AW16" s="37">
        <f t="shared" si="42"/>
        <v>243.19840647673573</v>
      </c>
      <c r="AX16" s="37">
        <f t="shared" si="43"/>
        <v>193.5056389047449</v>
      </c>
      <c r="AY16" s="38">
        <f t="shared" si="44"/>
        <v>-49.69276757199083</v>
      </c>
      <c r="AZ16" s="4">
        <f t="shared" si="5"/>
        <v>4619379764.976765</v>
      </c>
      <c r="BA16" s="19">
        <f t="shared" si="45"/>
        <v>-3126045988.394889</v>
      </c>
      <c r="BB16" s="7">
        <f t="shared" si="46"/>
        <v>0.046996276302539414</v>
      </c>
      <c r="BC16" s="9" t="s">
        <v>58</v>
      </c>
      <c r="BE16" s="1">
        <f t="shared" si="47"/>
        <v>2023</v>
      </c>
      <c r="BF16" s="36">
        <f t="shared" si="48"/>
        <v>15</v>
      </c>
      <c r="BG16" s="56">
        <f t="shared" si="49"/>
        <v>7.20946329048769</v>
      </c>
      <c r="BH16" s="56">
        <f t="shared" si="50"/>
        <v>115.48907778372258</v>
      </c>
      <c r="BI16" s="38">
        <f t="shared" si="51"/>
        <v>40.08274628750576</v>
      </c>
      <c r="BJ16" s="38">
        <f t="shared" si="6"/>
        <v>5.01034328593822</v>
      </c>
      <c r="BK16" s="38">
        <f t="shared" si="52"/>
        <v>37.88362628295629</v>
      </c>
      <c r="BL16" s="38">
        <f t="shared" si="7"/>
        <v>-2.1991200045494708</v>
      </c>
      <c r="BM16" s="37">
        <f t="shared" si="53"/>
        <v>303.06901026365034</v>
      </c>
      <c r="BN16" s="37">
        <f t="shared" si="54"/>
        <v>225.46355876288405</v>
      </c>
      <c r="BO16" s="38">
        <f t="shared" si="55"/>
        <v>-77.6054515007663</v>
      </c>
      <c r="BP16" s="4">
        <f t="shared" si="8"/>
        <v>-13888082264.13775</v>
      </c>
      <c r="BQ16" s="19">
        <f t="shared" si="56"/>
        <v>-45529856966.16716</v>
      </c>
      <c r="BR16" s="7">
        <f t="shared" si="9"/>
        <v>-0.14129346029230352</v>
      </c>
      <c r="BS16" s="33"/>
      <c r="BU16" s="50"/>
      <c r="BW16" s="1">
        <f t="shared" si="57"/>
        <v>2023</v>
      </c>
      <c r="BX16" s="36">
        <f t="shared" si="58"/>
        <v>15</v>
      </c>
      <c r="BY16" s="56">
        <f t="shared" si="59"/>
        <v>8</v>
      </c>
      <c r="BZ16" s="56">
        <f t="shared" si="60"/>
        <v>120</v>
      </c>
      <c r="CA16" s="38">
        <f t="shared" si="61"/>
        <v>41.61264306269186</v>
      </c>
      <c r="CB16" s="38">
        <f t="shared" si="10"/>
        <v>5.201580382836482</v>
      </c>
      <c r="CC16" s="38">
        <f t="shared" si="62"/>
        <v>38.81422344552834</v>
      </c>
      <c r="CD16" s="38">
        <f t="shared" si="11"/>
        <v>-2.7984196171635176</v>
      </c>
      <c r="CE16" s="37">
        <f t="shared" si="63"/>
        <v>310.51378756422673</v>
      </c>
      <c r="CF16" s="37">
        <f t="shared" si="64"/>
        <v>229.32801100975507</v>
      </c>
      <c r="CG16" s="38">
        <f t="shared" si="65"/>
        <v>-81.18577655447166</v>
      </c>
      <c r="CH16" s="4">
        <f t="shared" si="12"/>
        <v>-17023445305.675482</v>
      </c>
      <c r="CI16" s="19">
        <f t="shared" si="66"/>
        <v>-48665883275.733955</v>
      </c>
      <c r="CJ16" s="7">
        <f t="shared" si="13"/>
        <v>-0.1731917659752568</v>
      </c>
      <c r="CK16" s="4">
        <f t="shared" si="67"/>
        <v>35954610616.46331</v>
      </c>
      <c r="CL16" s="4">
        <f t="shared" si="68"/>
        <v>16.323323943167953</v>
      </c>
      <c r="CM16" s="4">
        <f t="shared" si="76"/>
        <v>1043089808872.1698</v>
      </c>
      <c r="CN16" s="4">
        <f t="shared" si="77"/>
        <v>473.56076342101153</v>
      </c>
      <c r="CO16" s="1" t="s">
        <v>77</v>
      </c>
      <c r="CP16" s="70" t="s">
        <v>97</v>
      </c>
      <c r="CQ16" s="68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121" ht="12.75">
      <c r="A17" s="10" t="s">
        <v>6</v>
      </c>
      <c r="B17" s="4">
        <f>$B$10</f>
        <v>25261163075.06006</v>
      </c>
      <c r="C17" s="16"/>
      <c r="D17" s="1">
        <f t="shared" si="14"/>
        <v>2024</v>
      </c>
      <c r="E17" s="17">
        <f t="shared" si="15"/>
        <v>16</v>
      </c>
      <c r="F17" s="16">
        <f>F16*$B$45</f>
        <v>-34.810401411797145</v>
      </c>
      <c r="G17" s="16">
        <f>G16*$B$45</f>
        <v>3.797498335832415</v>
      </c>
      <c r="H17" s="16">
        <f t="shared" si="17"/>
        <v>31.772481694156536</v>
      </c>
      <c r="I17" s="16">
        <f t="shared" si="18"/>
        <v>199.49729863572173</v>
      </c>
      <c r="J17" s="16">
        <f t="shared" si="19"/>
        <v>-3.0379197176406088</v>
      </c>
      <c r="K17" s="16">
        <f t="shared" si="20"/>
        <v>-91.75045022737991</v>
      </c>
      <c r="L17" s="24">
        <f t="shared" si="0"/>
        <v>-3.0379197176406088</v>
      </c>
      <c r="M17" s="38">
        <f t="shared" si="21"/>
        <v>-100.08378356071323</v>
      </c>
      <c r="N17" s="24"/>
      <c r="O17" s="77"/>
      <c r="P17" s="1">
        <f t="shared" si="22"/>
        <v>2024</v>
      </c>
      <c r="Q17" s="17">
        <f t="shared" si="23"/>
        <v>16</v>
      </c>
      <c r="R17" s="16">
        <f>R16*$B$45</f>
        <v>-34.810401411797145</v>
      </c>
      <c r="S17" s="47">
        <f t="shared" si="70"/>
        <v>-299.581082196435</v>
      </c>
      <c r="T17" s="16">
        <f t="shared" si="25"/>
        <v>3.7974983358324153</v>
      </c>
      <c r="U17" s="16">
        <f t="shared" si="26"/>
        <v>31.772481694156543</v>
      </c>
      <c r="V17" s="16">
        <f t="shared" si="27"/>
        <v>199.49729863572176</v>
      </c>
      <c r="W17" s="16">
        <f t="shared" si="28"/>
        <v>-3.0379197176406016</v>
      </c>
      <c r="X17" s="16">
        <f t="shared" si="29"/>
        <v>-91.7504502273799</v>
      </c>
      <c r="Y17" s="24">
        <f t="shared" si="1"/>
        <v>-3.0379197176406016</v>
      </c>
      <c r="Z17" s="21">
        <f t="shared" si="30"/>
        <v>-100.08378356071321</v>
      </c>
      <c r="AA17" s="21">
        <f t="shared" si="71"/>
        <v>0.12666222888641343</v>
      </c>
      <c r="AB17" s="24">
        <f t="shared" si="72"/>
        <v>-65.27338214891606</v>
      </c>
      <c r="AC17" s="1">
        <f t="shared" si="31"/>
        <v>2024</v>
      </c>
      <c r="AD17" s="17">
        <f t="shared" si="32"/>
        <v>16</v>
      </c>
      <c r="AE17" s="16">
        <f>AE16*$B$45</f>
        <v>-3.797498335832415</v>
      </c>
      <c r="AF17" s="54">
        <f t="shared" si="74"/>
        <v>-40.105815027489875</v>
      </c>
      <c r="AG17" s="16">
        <f t="shared" si="33"/>
        <v>0.4142725457271725</v>
      </c>
      <c r="AH17" s="16">
        <f t="shared" si="34"/>
        <v>4.356998002998894</v>
      </c>
      <c r="AI17" s="54">
        <f t="shared" si="35"/>
        <v>35.12697803298783</v>
      </c>
      <c r="AJ17" s="16">
        <f t="shared" si="36"/>
        <v>0.5594996671664796</v>
      </c>
      <c r="AK17" s="16">
        <f t="shared" si="37"/>
        <v>-4.9788369945020445</v>
      </c>
      <c r="AL17" s="49">
        <f t="shared" si="2"/>
        <v>3.3544963388312894</v>
      </c>
      <c r="AO17" s="74">
        <f>SUM(AR2:AR17)</f>
        <v>80.65458831789832</v>
      </c>
      <c r="AP17" s="1">
        <f t="shared" si="38"/>
        <v>2024</v>
      </c>
      <c r="AQ17" s="36">
        <f t="shared" si="39"/>
        <v>16</v>
      </c>
      <c r="AR17" s="56">
        <f t="shared" si="40"/>
        <v>0.5620199363155258</v>
      </c>
      <c r="AS17" s="38">
        <f t="shared" si="75"/>
        <v>30.96182074590749</v>
      </c>
      <c r="AT17" s="38">
        <f t="shared" si="3"/>
        <v>3.8702275932384365</v>
      </c>
      <c r="AU17" s="38">
        <f t="shared" si="41"/>
        <v>34.270028402830405</v>
      </c>
      <c r="AV17" s="38">
        <f t="shared" si="4"/>
        <v>3.3082076569229137</v>
      </c>
      <c r="AW17" s="37">
        <f t="shared" si="42"/>
        <v>274.16022722264324</v>
      </c>
      <c r="AX17" s="37">
        <f t="shared" si="43"/>
        <v>227.7756673075753</v>
      </c>
      <c r="AY17" s="38">
        <f t="shared" si="44"/>
        <v>-46.38455991506791</v>
      </c>
      <c r="AZ17" s="4">
        <f>$B$74*AV17</f>
        <v>7245760692.836055</v>
      </c>
      <c r="BA17" s="19">
        <f>(AU16-AS17)*$B$74</f>
        <v>-1230957178.4659436</v>
      </c>
      <c r="BB17" s="7">
        <f t="shared" si="46"/>
        <v>0.07371634047592003</v>
      </c>
      <c r="BC17" s="9" t="s">
        <v>57</v>
      </c>
      <c r="BD17" s="4">
        <v>25261163075.06006</v>
      </c>
      <c r="BE17" s="1">
        <f t="shared" si="47"/>
        <v>2024</v>
      </c>
      <c r="BF17" s="36">
        <f t="shared" si="48"/>
        <v>16</v>
      </c>
      <c r="BG17" s="56">
        <f t="shared" si="49"/>
        <v>7.088974555147445</v>
      </c>
      <c r="BH17" s="56">
        <f t="shared" si="50"/>
        <v>122.57805233887002</v>
      </c>
      <c r="BI17" s="38">
        <f t="shared" si="51"/>
        <v>44.97260083810374</v>
      </c>
      <c r="BJ17" s="38">
        <f t="shared" si="6"/>
        <v>5.621575104762967</v>
      </c>
      <c r="BK17" s="38">
        <f t="shared" si="52"/>
        <v>43.50520138771926</v>
      </c>
      <c r="BL17" s="38">
        <f t="shared" si="7"/>
        <v>-1.4673994503844767</v>
      </c>
      <c r="BM17" s="37">
        <f t="shared" si="53"/>
        <v>348.0416111017541</v>
      </c>
      <c r="BN17" s="37">
        <f t="shared" si="54"/>
        <v>268.9687601506033</v>
      </c>
      <c r="BO17" s="38">
        <f t="shared" si="55"/>
        <v>-79.07285095115078</v>
      </c>
      <c r="BP17" s="4">
        <f t="shared" si="8"/>
        <v>-9267054203.103943</v>
      </c>
      <c r="BQ17" s="19">
        <f t="shared" si="56"/>
        <v>-44768935568.13274</v>
      </c>
      <c r="BR17" s="7">
        <f t="shared" si="9"/>
        <v>-0.09428041468720265</v>
      </c>
      <c r="BS17" s="33"/>
      <c r="BU17" s="10" t="s">
        <v>135</v>
      </c>
      <c r="BV17" s="3">
        <f>BV13*BV8*BV12</f>
        <v>17521900543.753906</v>
      </c>
      <c r="BW17" s="1">
        <f t="shared" si="57"/>
        <v>2024</v>
      </c>
      <c r="BX17" s="36">
        <f t="shared" si="58"/>
        <v>16</v>
      </c>
      <c r="BY17" s="56">
        <f t="shared" si="59"/>
        <v>8</v>
      </c>
      <c r="BZ17" s="56">
        <f t="shared" si="60"/>
        <v>128</v>
      </c>
      <c r="CA17" s="38">
        <f t="shared" si="61"/>
        <v>46.81422344552834</v>
      </c>
      <c r="CB17" s="38">
        <f t="shared" si="10"/>
        <v>5.851777930691043</v>
      </c>
      <c r="CC17" s="38">
        <f t="shared" si="62"/>
        <v>44.666001376219384</v>
      </c>
      <c r="CD17" s="38">
        <f t="shared" si="11"/>
        <v>-2.1482220693089573</v>
      </c>
      <c r="CE17" s="37">
        <f t="shared" si="63"/>
        <v>357.3280110097551</v>
      </c>
      <c r="CF17" s="37">
        <f t="shared" si="64"/>
        <v>273.99401238597443</v>
      </c>
      <c r="CG17" s="38">
        <f t="shared" si="65"/>
        <v>-83.33399862378062</v>
      </c>
      <c r="CH17" s="4">
        <f t="shared" si="12"/>
        <v>-13068140559.418173</v>
      </c>
      <c r="CI17" s="19">
        <f t="shared" si="66"/>
        <v>-48665883275.733955</v>
      </c>
      <c r="CJ17" s="7">
        <f t="shared" si="13"/>
        <v>-0.13295160297216385</v>
      </c>
      <c r="CK17" s="4">
        <f t="shared" si="67"/>
        <v>27600752777.021217</v>
      </c>
      <c r="CL17" s="4">
        <f t="shared" si="68"/>
        <v>12.530688580126442</v>
      </c>
      <c r="CM17" s="4">
        <f t="shared" si="76"/>
        <v>1070690561649.191</v>
      </c>
      <c r="CN17" s="4">
        <f t="shared" si="77"/>
        <v>486.09145200113795</v>
      </c>
      <c r="CO17" s="1" t="s">
        <v>81</v>
      </c>
      <c r="CP17" s="69" t="s">
        <v>98</v>
      </c>
      <c r="CQ17" s="68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ht="12.75">
      <c r="A18" s="9" t="s">
        <v>39</v>
      </c>
      <c r="B18" s="4">
        <f>B2*B3/B4</f>
        <v>3064</v>
      </c>
      <c r="C18" s="16"/>
      <c r="D18" s="1">
        <f>D17+1</f>
        <v>2025</v>
      </c>
      <c r="E18" s="17">
        <f>E17+1</f>
        <v>17</v>
      </c>
      <c r="F18" s="16">
        <f aca="true" t="shared" si="78" ref="F18:F35">F17*$B$45</f>
        <v>-38.29144155297686</v>
      </c>
      <c r="G18" s="16">
        <f aca="true" t="shared" si="79" ref="G18:G35">G17*$B$45</f>
        <v>4.177248169415656</v>
      </c>
      <c r="H18" s="16">
        <f>H17+G18</f>
        <v>35.949729863572195</v>
      </c>
      <c r="I18" s="16">
        <f>I17+H18</f>
        <v>235.44702849929394</v>
      </c>
      <c r="J18" s="16">
        <f t="shared" si="19"/>
        <v>-2.3417116894046686</v>
      </c>
      <c r="K18" s="16">
        <f>K17+J18</f>
        <v>-94.09216191678459</v>
      </c>
      <c r="L18" s="24">
        <f t="shared" si="0"/>
        <v>-2.3417116894046686</v>
      </c>
      <c r="M18" s="38">
        <f>M17+L18</f>
        <v>-102.4254952501179</v>
      </c>
      <c r="N18" s="24"/>
      <c r="P18" s="1">
        <f t="shared" si="22"/>
        <v>2025</v>
      </c>
      <c r="Q18" s="17">
        <f t="shared" si="23"/>
        <v>17</v>
      </c>
      <c r="R18" s="16">
        <f aca="true" t="shared" si="80" ref="R18:R51">R17*$B$45</f>
        <v>-38.29144155297686</v>
      </c>
      <c r="S18" s="47">
        <f t="shared" si="70"/>
        <v>-337.8725237494118</v>
      </c>
      <c r="T18" s="16">
        <f t="shared" si="25"/>
        <v>4.177248169415657</v>
      </c>
      <c r="U18" s="16">
        <f>U17+T18</f>
        <v>35.9497298635722</v>
      </c>
      <c r="V18" s="16">
        <f>V17+U18</f>
        <v>235.44702849929396</v>
      </c>
      <c r="W18" s="16">
        <f t="shared" si="28"/>
        <v>-2.3417116894046615</v>
      </c>
      <c r="X18" s="16">
        <f>X17+W18</f>
        <v>-94.09216191678456</v>
      </c>
      <c r="Y18" s="24">
        <f t="shared" si="1"/>
        <v>-2.3417116894046615</v>
      </c>
      <c r="Z18" s="21">
        <f>Z17+Y18</f>
        <v>-102.42549525011788</v>
      </c>
      <c r="AA18" s="21">
        <f t="shared" si="71"/>
        <v>1.1393284517750573</v>
      </c>
      <c r="AB18" s="24">
        <f t="shared" si="72"/>
        <v>-64.134053697141</v>
      </c>
      <c r="AC18" s="1">
        <f t="shared" si="31"/>
        <v>2025</v>
      </c>
      <c r="AD18" s="17">
        <f t="shared" si="32"/>
        <v>17</v>
      </c>
      <c r="AE18" s="16">
        <f aca="true" t="shared" si="81" ref="AE18:AE51">AE17*$B$45</f>
        <v>-4.177248169415656</v>
      </c>
      <c r="AF18" s="15">
        <f t="shared" si="74"/>
        <v>-44.28306319690553</v>
      </c>
      <c r="AG18" s="16">
        <f t="shared" si="33"/>
        <v>0.45569980029988977</v>
      </c>
      <c r="AH18" s="16">
        <f>AH17+AG18</f>
        <v>4.812697803298784</v>
      </c>
      <c r="AI18" s="15">
        <f>AI17+AH18</f>
        <v>39.93967583628661</v>
      </c>
      <c r="AJ18" s="16">
        <f t="shared" si="36"/>
        <v>0.6354496338831277</v>
      </c>
      <c r="AK18" s="15">
        <f>AK17+AJ18</f>
        <v>-4.343387360618917</v>
      </c>
      <c r="AL18" s="49">
        <f t="shared" si="2"/>
        <v>3.989945972714417</v>
      </c>
      <c r="AP18" s="1">
        <f>AP17+1</f>
        <v>2025</v>
      </c>
      <c r="AQ18" s="36">
        <f>AQ17+1</f>
        <v>17</v>
      </c>
      <c r="AR18" s="56">
        <f>AS18-AU17</f>
        <v>-0.38491638937730954</v>
      </c>
      <c r="AS18" s="38">
        <f>AS17*(1+$B$14)</f>
        <v>33.885112013453096</v>
      </c>
      <c r="AT18" s="38">
        <f t="shared" si="3"/>
        <v>4.235639001681637</v>
      </c>
      <c r="AU18" s="38">
        <f>AU17+AT18</f>
        <v>38.50566740451204</v>
      </c>
      <c r="AV18" s="38">
        <f t="shared" si="4"/>
        <v>4.620555391058943</v>
      </c>
      <c r="AW18" s="37">
        <f>AW17+AS18</f>
        <v>308.0453392360963</v>
      </c>
      <c r="AX18" s="37">
        <f>AX17+AU18</f>
        <v>266.28133471208736</v>
      </c>
      <c r="AY18" s="38">
        <f>AY17+AV18</f>
        <v>-41.76400452400897</v>
      </c>
      <c r="AZ18" s="4">
        <f aca="true" t="shared" si="82" ref="AZ18:AZ49">$B$74*AV18</f>
        <v>10120114002.380093</v>
      </c>
      <c r="BA18" s="19">
        <f aca="true" t="shared" si="83" ref="BA18:BA49">(AU17-AS18)*$B$74</f>
        <v>843058336.5412588</v>
      </c>
      <c r="BB18" s="7">
        <f t="shared" si="46"/>
        <v>0.10295920622829441</v>
      </c>
      <c r="BC18" s="9" t="s">
        <v>3</v>
      </c>
      <c r="BD18" s="3">
        <f>2.98*3414*0.000000000000001</f>
        <v>1.017372E-11</v>
      </c>
      <c r="BE18" s="1">
        <f>BE17+1</f>
        <v>2025</v>
      </c>
      <c r="BF18" s="36">
        <f>BF17+1</f>
        <v>17</v>
      </c>
      <c r="BG18" s="56">
        <f>BI18-BK17</f>
        <v>6.953786917028104</v>
      </c>
      <c r="BH18" s="56">
        <f>BH17+BG18</f>
        <v>129.53183925589812</v>
      </c>
      <c r="BI18" s="38">
        <f t="shared" si="51"/>
        <v>50.458988304747365</v>
      </c>
      <c r="BJ18" s="38">
        <f t="shared" si="6"/>
        <v>6.307373538093421</v>
      </c>
      <c r="BK18" s="38">
        <f>BK17+BJ18</f>
        <v>49.81257492581268</v>
      </c>
      <c r="BL18" s="38">
        <f t="shared" si="7"/>
        <v>-0.6464133789346818</v>
      </c>
      <c r="BM18" s="37">
        <f>BM17+BI18</f>
        <v>398.50059940650146</v>
      </c>
      <c r="BN18" s="37">
        <f>BN17+BK18</f>
        <v>318.781335076416</v>
      </c>
      <c r="BO18" s="38">
        <f>BO17+BL18</f>
        <v>-79.71926433008547</v>
      </c>
      <c r="BP18" s="4">
        <f t="shared" si="8"/>
        <v>-4082288444.792397</v>
      </c>
      <c r="BQ18" s="19">
        <f t="shared" si="56"/>
        <v>-43915186325.06652</v>
      </c>
      <c r="BR18" s="7">
        <f t="shared" si="9"/>
        <v>-0.04153205959655331</v>
      </c>
      <c r="BS18" s="2"/>
      <c r="BT18" s="2"/>
      <c r="BU18" s="9" t="s">
        <v>39</v>
      </c>
      <c r="BV18" s="4">
        <f>B2*B3/B4</f>
        <v>3064</v>
      </c>
      <c r="BW18" s="1">
        <f>BW17+1</f>
        <v>2025</v>
      </c>
      <c r="BX18" s="36">
        <f>BX17+1</f>
        <v>17</v>
      </c>
      <c r="BY18" s="56">
        <f>CA18-CC17</f>
        <v>8</v>
      </c>
      <c r="BZ18" s="56">
        <f>BZ17+BY18</f>
        <v>136</v>
      </c>
      <c r="CA18" s="38">
        <f t="shared" si="61"/>
        <v>52.666001376219384</v>
      </c>
      <c r="CB18" s="38">
        <f t="shared" si="10"/>
        <v>6.583250172027423</v>
      </c>
      <c r="CC18" s="38">
        <f>CC17+CB18</f>
        <v>51.249251548246804</v>
      </c>
      <c r="CD18" s="38">
        <f t="shared" si="11"/>
        <v>-1.4167498279725805</v>
      </c>
      <c r="CE18" s="37">
        <f>CE17+CA18</f>
        <v>409.99401238597443</v>
      </c>
      <c r="CF18" s="37">
        <f>CF17+CC18</f>
        <v>325.2432639342212</v>
      </c>
      <c r="CG18" s="38">
        <f>CG17+CD18</f>
        <v>-84.7507484517532</v>
      </c>
      <c r="CH18" s="4">
        <f t="shared" si="12"/>
        <v>-8618422719.878721</v>
      </c>
      <c r="CI18" s="19">
        <f t="shared" si="66"/>
        <v>-48665883275.733955</v>
      </c>
      <c r="CJ18" s="7">
        <f t="shared" si="13"/>
        <v>-0.08768141959368456</v>
      </c>
      <c r="CK18" s="4">
        <f t="shared" si="67"/>
        <v>18202662707.648914</v>
      </c>
      <c r="CL18" s="4">
        <f t="shared" si="68"/>
        <v>8.26397379670477</v>
      </c>
      <c r="CM18" s="4">
        <f t="shared" si="76"/>
        <v>1088893224356.84</v>
      </c>
      <c r="CN18" s="4">
        <f t="shared" si="77"/>
        <v>494.3554257978427</v>
      </c>
      <c r="CO18" s="1" t="s">
        <v>83</v>
      </c>
      <c r="CP18" s="69" t="s">
        <v>100</v>
      </c>
      <c r="CQ18" s="69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:121" ht="12.75">
      <c r="B19" s="21"/>
      <c r="C19" s="16"/>
      <c r="D19" s="1">
        <f t="shared" si="14"/>
        <v>2026</v>
      </c>
      <c r="E19" s="17">
        <f t="shared" si="15"/>
        <v>18</v>
      </c>
      <c r="F19" s="16">
        <f t="shared" si="78"/>
        <v>-42.120585708274554</v>
      </c>
      <c r="G19" s="16">
        <f t="shared" si="79"/>
        <v>4.594972986357222</v>
      </c>
      <c r="H19" s="16">
        <f t="shared" si="17"/>
        <v>40.544702849929415</v>
      </c>
      <c r="I19" s="16">
        <f t="shared" si="18"/>
        <v>275.99173134922336</v>
      </c>
      <c r="J19" s="16">
        <f t="shared" si="19"/>
        <v>-1.575882858345139</v>
      </c>
      <c r="K19" s="16">
        <f t="shared" si="20"/>
        <v>-95.66804477512973</v>
      </c>
      <c r="L19" s="24">
        <f t="shared" si="0"/>
        <v>-1.575882858345139</v>
      </c>
      <c r="M19" s="38">
        <f t="shared" si="21"/>
        <v>-104.00137810846304</v>
      </c>
      <c r="N19" s="24"/>
      <c r="P19" s="1">
        <f aca="true" t="shared" si="84" ref="P19:P51">P18+1</f>
        <v>2026</v>
      </c>
      <c r="Q19" s="17">
        <f aca="true" t="shared" si="85" ref="Q19:Q51">Q18+1</f>
        <v>18</v>
      </c>
      <c r="R19" s="16">
        <f t="shared" si="80"/>
        <v>-42.120585708274554</v>
      </c>
      <c r="S19" s="47">
        <f t="shared" si="70"/>
        <v>-379.9931094576864</v>
      </c>
      <c r="T19" s="16">
        <f t="shared" si="25"/>
        <v>4.594972986357223</v>
      </c>
      <c r="U19" s="16">
        <f aca="true" t="shared" si="86" ref="U19:U27">U18+T19</f>
        <v>40.54470284992942</v>
      </c>
      <c r="V19" s="16">
        <f aca="true" t="shared" si="87" ref="V19:V51">V18+U19</f>
        <v>275.9917313492234</v>
      </c>
      <c r="W19" s="16">
        <f t="shared" si="28"/>
        <v>-1.5758828583451319</v>
      </c>
      <c r="X19" s="16">
        <f aca="true" t="shared" si="88" ref="X19:X51">X18+W19</f>
        <v>-95.66804477512969</v>
      </c>
      <c r="Y19" s="24">
        <f t="shared" si="1"/>
        <v>-1.5758828583451319</v>
      </c>
      <c r="Z19" s="21">
        <f aca="true" t="shared" si="89" ref="Z19:Z51">Z18+Y19</f>
        <v>-104.001378108463</v>
      </c>
      <c r="AA19" s="21">
        <f t="shared" si="71"/>
        <v>2.2532612969525587</v>
      </c>
      <c r="AB19" s="24">
        <f t="shared" si="72"/>
        <v>-61.88079240018844</v>
      </c>
      <c r="AC19" s="1">
        <f t="shared" si="31"/>
        <v>2026</v>
      </c>
      <c r="AD19" s="17">
        <f t="shared" si="32"/>
        <v>18</v>
      </c>
      <c r="AE19" s="16">
        <f t="shared" si="81"/>
        <v>-4.594972986357222</v>
      </c>
      <c r="AF19" s="54">
        <f t="shared" si="74"/>
        <v>-48.87803618326275</v>
      </c>
      <c r="AG19" s="16">
        <f t="shared" si="33"/>
        <v>0.5012697803298787</v>
      </c>
      <c r="AH19" s="16">
        <f aca="true" t="shared" si="90" ref="AH19:AH26">AH18+AG19</f>
        <v>5.313967583628663</v>
      </c>
      <c r="AI19" s="54">
        <f aca="true" t="shared" si="91" ref="AI19:AI51">AI18+AH19</f>
        <v>45.25364341991527</v>
      </c>
      <c r="AJ19" s="16">
        <f t="shared" si="36"/>
        <v>0.7189945972714407</v>
      </c>
      <c r="AK19" s="16">
        <f aca="true" t="shared" si="92" ref="AK19:AK51">AK18+AJ19</f>
        <v>-3.624392763347476</v>
      </c>
      <c r="AL19" s="49">
        <f t="shared" si="2"/>
        <v>4.708940569985858</v>
      </c>
      <c r="AP19" s="1">
        <f t="shared" si="38"/>
        <v>2026</v>
      </c>
      <c r="AQ19" s="36">
        <f t="shared" si="39"/>
        <v>18</v>
      </c>
      <c r="AR19" s="56">
        <f t="shared" si="40"/>
        <v>-1.4212586551967519</v>
      </c>
      <c r="AS19" s="38">
        <f t="shared" si="75"/>
        <v>37.08440874931529</v>
      </c>
      <c r="AT19" s="38">
        <f t="shared" si="3"/>
        <v>4.635551093664411</v>
      </c>
      <c r="AU19" s="38">
        <f t="shared" si="41"/>
        <v>43.14121849817645</v>
      </c>
      <c r="AV19" s="38">
        <f t="shared" si="4"/>
        <v>6.056809748861163</v>
      </c>
      <c r="AW19" s="37">
        <f t="shared" si="42"/>
        <v>345.1297479854116</v>
      </c>
      <c r="AX19" s="37">
        <f t="shared" si="43"/>
        <v>309.4225532102638</v>
      </c>
      <c r="AY19" s="38">
        <f t="shared" si="44"/>
        <v>-35.707194775147805</v>
      </c>
      <c r="AZ19" s="4">
        <f t="shared" si="82"/>
        <v>13265852253.998047</v>
      </c>
      <c r="BA19" s="19">
        <f t="shared" si="83"/>
        <v>3112894100.413364</v>
      </c>
      <c r="BB19" s="7">
        <f t="shared" si="46"/>
        <v>0.13496306639354502</v>
      </c>
      <c r="BC19" s="9" t="s">
        <v>4</v>
      </c>
      <c r="BD19" s="3">
        <f>1000000000000000/(3414*2.98)</f>
        <v>98292463327.08194</v>
      </c>
      <c r="BE19" s="1">
        <f t="shared" si="47"/>
        <v>2026</v>
      </c>
      <c r="BF19" s="36">
        <f t="shared" si="48"/>
        <v>18</v>
      </c>
      <c r="BG19" s="56">
        <f t="shared" si="49"/>
        <v>6.802107198184025</v>
      </c>
      <c r="BH19" s="56">
        <f t="shared" si="50"/>
        <v>136.33394645408214</v>
      </c>
      <c r="BI19" s="38">
        <f t="shared" si="51"/>
        <v>56.61468212399671</v>
      </c>
      <c r="BJ19" s="38">
        <f t="shared" si="6"/>
        <v>7.0768352654995885</v>
      </c>
      <c r="BK19" s="38">
        <f t="shared" si="52"/>
        <v>56.88941019131227</v>
      </c>
      <c r="BL19" s="39">
        <f t="shared" si="7"/>
        <v>0.2747280673155643</v>
      </c>
      <c r="BM19" s="37">
        <f t="shared" si="53"/>
        <v>455.1152815304982</v>
      </c>
      <c r="BN19" s="37">
        <f t="shared" si="54"/>
        <v>375.67074526772825</v>
      </c>
      <c r="BO19" s="38">
        <f t="shared" si="55"/>
        <v>-79.4445362627699</v>
      </c>
      <c r="BP19" s="41">
        <f t="shared" si="8"/>
        <v>1734987627.4386368</v>
      </c>
      <c r="BQ19" s="19">
        <f t="shared" si="56"/>
        <v>-42957284796.84163</v>
      </c>
      <c r="BR19" s="7">
        <f t="shared" si="9"/>
        <v>0.01765127832502501</v>
      </c>
      <c r="BS19" s="2"/>
      <c r="BT19" s="2"/>
      <c r="BU19" s="9" t="s">
        <v>56</v>
      </c>
      <c r="BV19" s="21">
        <f>SUM(BY2:BY33)</f>
        <v>-37.989941600325466</v>
      </c>
      <c r="BW19" s="1">
        <f t="shared" si="57"/>
        <v>2026</v>
      </c>
      <c r="BX19" s="36">
        <f t="shared" si="58"/>
        <v>18</v>
      </c>
      <c r="BY19" s="56">
        <f t="shared" si="59"/>
        <v>8</v>
      </c>
      <c r="BZ19" s="56">
        <f t="shared" si="60"/>
        <v>144</v>
      </c>
      <c r="CA19" s="38">
        <f t="shared" si="61"/>
        <v>59.249251548246804</v>
      </c>
      <c r="CB19" s="38">
        <f t="shared" si="10"/>
        <v>7.4061564435308505</v>
      </c>
      <c r="CC19" s="38">
        <f t="shared" si="62"/>
        <v>58.65540799177765</v>
      </c>
      <c r="CD19" s="38">
        <f t="shared" si="11"/>
        <v>-0.5938435564691531</v>
      </c>
      <c r="CE19" s="37">
        <f t="shared" si="63"/>
        <v>469.2432639342212</v>
      </c>
      <c r="CF19" s="37">
        <f t="shared" si="64"/>
        <v>383.8986719259989</v>
      </c>
      <c r="CG19" s="38">
        <f t="shared" si="65"/>
        <v>-85.34459200822235</v>
      </c>
      <c r="CH19" s="4">
        <f t="shared" si="12"/>
        <v>-3612490150.3968163</v>
      </c>
      <c r="CI19" s="19">
        <f t="shared" si="66"/>
        <v>-48665883275.733955</v>
      </c>
      <c r="CJ19" s="7">
        <f t="shared" si="13"/>
        <v>-0.0367524632928951</v>
      </c>
      <c r="CK19" s="4">
        <f t="shared" si="67"/>
        <v>7629811379.605023</v>
      </c>
      <c r="CL19" s="4">
        <f t="shared" si="68"/>
        <v>3.4639196653553634</v>
      </c>
      <c r="CM19" s="41">
        <f t="shared" si="76"/>
        <v>1096523035736.445</v>
      </c>
      <c r="CN19" s="41">
        <f t="shared" si="77"/>
        <v>497.8193454631981</v>
      </c>
      <c r="CO19" s="1" t="s">
        <v>82</v>
      </c>
      <c r="CP19" s="69" t="s">
        <v>99</v>
      </c>
      <c r="CQ19" s="69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ht="12.75">
      <c r="B20" s="51"/>
      <c r="C20" s="16"/>
      <c r="D20" s="1">
        <f t="shared" si="14"/>
        <v>2027</v>
      </c>
      <c r="E20" s="17">
        <f t="shared" si="15"/>
        <v>19</v>
      </c>
      <c r="F20" s="16">
        <f t="shared" si="78"/>
        <v>-46.33264427910201</v>
      </c>
      <c r="G20" s="16">
        <f t="shared" si="79"/>
        <v>5.054470284992944</v>
      </c>
      <c r="H20" s="16">
        <f t="shared" si="17"/>
        <v>45.59917313492236</v>
      </c>
      <c r="I20" s="16">
        <f t="shared" si="18"/>
        <v>321.5909044841457</v>
      </c>
      <c r="J20" s="16">
        <f t="shared" si="19"/>
        <v>-0.7334711441796529</v>
      </c>
      <c r="K20" s="16">
        <f t="shared" si="20"/>
        <v>-96.40151591930939</v>
      </c>
      <c r="L20" s="24">
        <f t="shared" si="0"/>
        <v>-0.7334711441796529</v>
      </c>
      <c r="M20" s="38">
        <f t="shared" si="21"/>
        <v>-104.7348492526427</v>
      </c>
      <c r="N20" s="24"/>
      <c r="P20" s="1">
        <f t="shared" si="84"/>
        <v>2027</v>
      </c>
      <c r="Q20" s="17">
        <f t="shared" si="85"/>
        <v>19</v>
      </c>
      <c r="R20" s="16">
        <f t="shared" si="80"/>
        <v>-46.33264427910201</v>
      </c>
      <c r="S20" s="47">
        <f t="shared" si="70"/>
        <v>-426.3257537367884</v>
      </c>
      <c r="T20" s="16">
        <f t="shared" si="25"/>
        <v>5.054470284992946</v>
      </c>
      <c r="U20" s="16">
        <f t="shared" si="86"/>
        <v>45.59917313492237</v>
      </c>
      <c r="V20" s="16">
        <f t="shared" si="87"/>
        <v>321.59090448414577</v>
      </c>
      <c r="W20" s="16">
        <f t="shared" si="28"/>
        <v>-0.7334711441796458</v>
      </c>
      <c r="X20" s="16">
        <f t="shared" si="88"/>
        <v>-96.40151591930933</v>
      </c>
      <c r="Y20" s="24">
        <f t="shared" si="1"/>
        <v>-0.7334711441796458</v>
      </c>
      <c r="Z20" s="21">
        <f t="shared" si="89"/>
        <v>-104.73484925264265</v>
      </c>
      <c r="AA20" s="21">
        <f t="shared" si="71"/>
        <v>3.478587426647813</v>
      </c>
      <c r="AB20" s="24">
        <f t="shared" si="72"/>
        <v>-58.40220497354063</v>
      </c>
      <c r="AC20" s="1">
        <f t="shared" si="31"/>
        <v>2027</v>
      </c>
      <c r="AD20" s="17">
        <f t="shared" si="32"/>
        <v>19</v>
      </c>
      <c r="AE20" s="16">
        <f t="shared" si="81"/>
        <v>-5.054470284992944</v>
      </c>
      <c r="AF20" s="54">
        <f t="shared" si="74"/>
        <v>-53.932506468255696</v>
      </c>
      <c r="AG20" s="16">
        <f t="shared" si="33"/>
        <v>0.5513967583628666</v>
      </c>
      <c r="AH20" s="16">
        <f t="shared" si="90"/>
        <v>5.865364341991529</v>
      </c>
      <c r="AI20" s="54">
        <f t="shared" si="91"/>
        <v>51.1190077619068</v>
      </c>
      <c r="AJ20" s="16">
        <f t="shared" si="36"/>
        <v>0.8108940569985847</v>
      </c>
      <c r="AK20" s="16">
        <f t="shared" si="92"/>
        <v>-2.8134987063488914</v>
      </c>
      <c r="AL20" s="49">
        <f t="shared" si="2"/>
        <v>5.5198346269844425</v>
      </c>
      <c r="AP20" s="1">
        <f t="shared" si="38"/>
        <v>2027</v>
      </c>
      <c r="AQ20" s="36">
        <f t="shared" si="39"/>
        <v>19</v>
      </c>
      <c r="AR20" s="56">
        <f t="shared" si="40"/>
        <v>-2.555448212385805</v>
      </c>
      <c r="AS20" s="38">
        <f t="shared" si="75"/>
        <v>40.585770285790645</v>
      </c>
      <c r="AT20" s="38">
        <f t="shared" si="3"/>
        <v>5.073221285723831</v>
      </c>
      <c r="AU20" s="38">
        <f t="shared" si="41"/>
        <v>48.21443978390028</v>
      </c>
      <c r="AV20" s="38">
        <f t="shared" si="4"/>
        <v>7.6286694981096375</v>
      </c>
      <c r="AW20" s="45">
        <f t="shared" si="42"/>
        <v>385.71551827120226</v>
      </c>
      <c r="AX20" s="45">
        <f t="shared" si="43"/>
        <v>357.6369929941641</v>
      </c>
      <c r="AY20" s="40">
        <f t="shared" si="44"/>
        <v>-28.078525277038167</v>
      </c>
      <c r="AZ20" s="4">
        <f t="shared" si="82"/>
        <v>16708598528.380762</v>
      </c>
      <c r="BA20" s="19">
        <f t="shared" si="83"/>
        <v>5597038677.767223</v>
      </c>
      <c r="BB20" s="7">
        <f t="shared" si="46"/>
        <v>0.16998860302015795</v>
      </c>
      <c r="BC20" s="9" t="s">
        <v>13</v>
      </c>
      <c r="BD20" s="53">
        <v>0.0346815</v>
      </c>
      <c r="BE20" s="1">
        <f t="shared" si="47"/>
        <v>2027</v>
      </c>
      <c r="BF20" s="36">
        <f t="shared" si="48"/>
        <v>19</v>
      </c>
      <c r="BG20" s="56">
        <f t="shared" si="49"/>
        <v>6.631923463719289</v>
      </c>
      <c r="BH20" s="56">
        <f t="shared" si="50"/>
        <v>142.96586991780143</v>
      </c>
      <c r="BI20" s="38">
        <f t="shared" si="51"/>
        <v>63.52133365503156</v>
      </c>
      <c r="BJ20" s="38">
        <f t="shared" si="6"/>
        <v>7.940166706878945</v>
      </c>
      <c r="BK20" s="38">
        <f t="shared" si="52"/>
        <v>64.82957689819122</v>
      </c>
      <c r="BL20" s="38">
        <f t="shared" si="7"/>
        <v>1.3082432431596587</v>
      </c>
      <c r="BM20" s="45">
        <f t="shared" si="53"/>
        <v>518.6366151855298</v>
      </c>
      <c r="BN20" s="45">
        <f t="shared" si="54"/>
        <v>440.50032216591944</v>
      </c>
      <c r="BO20" s="40">
        <f t="shared" si="55"/>
        <v>-78.13629301961024</v>
      </c>
      <c r="BP20" s="4">
        <f t="shared" si="8"/>
        <v>8261936476.825397</v>
      </c>
      <c r="BQ20" s="19">
        <f t="shared" si="56"/>
        <v>-41882525029.58253</v>
      </c>
      <c r="BR20" s="7">
        <f t="shared" si="9"/>
        <v>0.08405462837300808</v>
      </c>
      <c r="BS20" s="2"/>
      <c r="BT20" s="2"/>
      <c r="BU20" s="1"/>
      <c r="BV20" s="1"/>
      <c r="BW20" s="1">
        <f t="shared" si="57"/>
        <v>2027</v>
      </c>
      <c r="BX20" s="36">
        <f t="shared" si="58"/>
        <v>19</v>
      </c>
      <c r="BY20" s="56">
        <f t="shared" si="59"/>
        <v>8</v>
      </c>
      <c r="BZ20" s="56">
        <f t="shared" si="60"/>
        <v>152</v>
      </c>
      <c r="CA20" s="38">
        <f t="shared" si="61"/>
        <v>66.65540799177765</v>
      </c>
      <c r="CB20" s="38">
        <f t="shared" si="10"/>
        <v>8.331925998972206</v>
      </c>
      <c r="CC20" s="38">
        <f t="shared" si="62"/>
        <v>66.98733399074986</v>
      </c>
      <c r="CD20" s="39">
        <f t="shared" si="11"/>
        <v>0.33192599897220987</v>
      </c>
      <c r="CE20" s="37">
        <f t="shared" si="63"/>
        <v>535.8986719259989</v>
      </c>
      <c r="CF20" s="37">
        <f t="shared" si="64"/>
        <v>450.88600591674873</v>
      </c>
      <c r="CG20" s="38">
        <f t="shared" si="65"/>
        <v>-85.01266600925014</v>
      </c>
      <c r="CH20" s="41">
        <f t="shared" si="12"/>
        <v>2019183990.2703693</v>
      </c>
      <c r="CI20" s="19">
        <f t="shared" si="66"/>
        <v>-48665883275.733955</v>
      </c>
      <c r="CJ20" s="7">
        <f t="shared" si="13"/>
        <v>0.020542612545493465</v>
      </c>
      <c r="CK20" s="4">
        <f t="shared" si="67"/>
        <v>-4264646364.444443</v>
      </c>
      <c r="CL20" s="4">
        <f t="shared" si="68"/>
        <v>-1.9361412324127591</v>
      </c>
      <c r="CM20" s="4">
        <f t="shared" si="76"/>
        <v>1092258389372.0005</v>
      </c>
      <c r="CN20" s="4">
        <f t="shared" si="77"/>
        <v>495.88320423078534</v>
      </c>
      <c r="CO20" s="1" t="s">
        <v>104</v>
      </c>
      <c r="CP20" s="68" t="s">
        <v>105</v>
      </c>
      <c r="CQ20" s="69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ht="12.75">
      <c r="A21" s="6" t="s">
        <v>7</v>
      </c>
      <c r="B21" s="51"/>
      <c r="C21" s="16"/>
      <c r="D21" s="1">
        <f t="shared" si="14"/>
        <v>2028</v>
      </c>
      <c r="E21" s="17">
        <f t="shared" si="15"/>
        <v>20</v>
      </c>
      <c r="F21" s="16">
        <f t="shared" si="78"/>
        <v>-50.96590870701222</v>
      </c>
      <c r="G21" s="16">
        <f t="shared" si="79"/>
        <v>5.559917313492239</v>
      </c>
      <c r="H21" s="16">
        <f t="shared" si="17"/>
        <v>51.1590904484146</v>
      </c>
      <c r="I21" s="16">
        <f t="shared" si="18"/>
        <v>372.7499949325603</v>
      </c>
      <c r="J21" s="16">
        <f t="shared" si="19"/>
        <v>0.19318174140238398</v>
      </c>
      <c r="K21" s="16">
        <f t="shared" si="20"/>
        <v>-96.208334177907</v>
      </c>
      <c r="L21" s="24">
        <f t="shared" si="0"/>
        <v>0.19318174140238398</v>
      </c>
      <c r="M21" s="38">
        <f t="shared" si="21"/>
        <v>-104.54166751124032</v>
      </c>
      <c r="N21" s="24"/>
      <c r="P21" s="1">
        <f t="shared" si="84"/>
        <v>2028</v>
      </c>
      <c r="Q21" s="17">
        <f t="shared" si="85"/>
        <v>20</v>
      </c>
      <c r="R21" s="16">
        <f t="shared" si="80"/>
        <v>-50.96590870701222</v>
      </c>
      <c r="S21" s="47">
        <f t="shared" si="70"/>
        <v>-477.2916624438006</v>
      </c>
      <c r="T21" s="16">
        <f t="shared" si="25"/>
        <v>5.5599173134922415</v>
      </c>
      <c r="U21" s="16">
        <f t="shared" si="86"/>
        <v>51.15909044841461</v>
      </c>
      <c r="V21" s="16">
        <f t="shared" si="87"/>
        <v>372.74999493256036</v>
      </c>
      <c r="W21" s="16">
        <f t="shared" si="28"/>
        <v>0.19318174140239108</v>
      </c>
      <c r="X21" s="16">
        <f t="shared" si="88"/>
        <v>-96.20833417790695</v>
      </c>
      <c r="Y21" s="24">
        <f t="shared" si="1"/>
        <v>0.19318174140239108</v>
      </c>
      <c r="Z21" s="21">
        <f t="shared" si="89"/>
        <v>-104.54166751124026</v>
      </c>
      <c r="AA21" s="21">
        <f t="shared" si="71"/>
        <v>4.826446169312597</v>
      </c>
      <c r="AB21" s="24">
        <f t="shared" si="72"/>
        <v>-53.57575880422803</v>
      </c>
      <c r="AC21" s="1">
        <f t="shared" si="31"/>
        <v>2028</v>
      </c>
      <c r="AD21" s="17">
        <f t="shared" si="32"/>
        <v>20</v>
      </c>
      <c r="AE21" s="16">
        <f t="shared" si="81"/>
        <v>-5.559917313492239</v>
      </c>
      <c r="AF21" s="54">
        <f t="shared" si="74"/>
        <v>-59.49242378174793</v>
      </c>
      <c r="AG21" s="16">
        <f t="shared" si="33"/>
        <v>0.6065364341991533</v>
      </c>
      <c r="AH21" s="16">
        <f t="shared" si="90"/>
        <v>6.471900776190682</v>
      </c>
      <c r="AI21" s="54">
        <f t="shared" si="91"/>
        <v>57.59090853809748</v>
      </c>
      <c r="AJ21" s="16">
        <f t="shared" si="36"/>
        <v>0.9119834626984433</v>
      </c>
      <c r="AK21" s="16">
        <f t="shared" si="92"/>
        <v>-1.901515243650448</v>
      </c>
      <c r="AL21" s="49">
        <f t="shared" si="2"/>
        <v>6.431818089682886</v>
      </c>
      <c r="AP21" s="1">
        <f t="shared" si="38"/>
        <v>2028</v>
      </c>
      <c r="AQ21" s="36">
        <f t="shared" si="39"/>
        <v>20</v>
      </c>
      <c r="AR21" s="56">
        <f t="shared" si="40"/>
        <v>-3.796723410806429</v>
      </c>
      <c r="AS21" s="38">
        <f t="shared" si="75"/>
        <v>44.41771637309385</v>
      </c>
      <c r="AT21" s="38">
        <f t="shared" si="3"/>
        <v>5.552214546636732</v>
      </c>
      <c r="AU21" s="38">
        <f t="shared" si="41"/>
        <v>53.766654330537015</v>
      </c>
      <c r="AV21" s="38">
        <f t="shared" si="4"/>
        <v>9.348937957443162</v>
      </c>
      <c r="AW21" s="37">
        <f t="shared" si="42"/>
        <v>430.1332346442961</v>
      </c>
      <c r="AX21" s="37">
        <f t="shared" si="43"/>
        <v>411.40364732470107</v>
      </c>
      <c r="AY21" s="38">
        <f t="shared" si="44"/>
        <v>-18.729587319595005</v>
      </c>
      <c r="AZ21" s="4">
        <f t="shared" si="82"/>
        <v>20476395135.00561</v>
      </c>
      <c r="BA21" s="19">
        <f t="shared" si="83"/>
        <v>8315726249.536544</v>
      </c>
      <c r="BB21" s="7">
        <f t="shared" si="46"/>
        <v>0.20832111071290932</v>
      </c>
      <c r="BC21" s="9" t="s">
        <v>14</v>
      </c>
      <c r="BD21" s="75">
        <v>0.121994</v>
      </c>
      <c r="BE21" s="1">
        <f t="shared" si="47"/>
        <v>2028</v>
      </c>
      <c r="BF21" s="36">
        <f t="shared" si="48"/>
        <v>20</v>
      </c>
      <c r="BG21" s="56">
        <f t="shared" si="49"/>
        <v>6.440978334752259</v>
      </c>
      <c r="BH21" s="56">
        <f t="shared" si="50"/>
        <v>149.4068482525537</v>
      </c>
      <c r="BI21" s="38">
        <f t="shared" si="51"/>
        <v>71.27055523294348</v>
      </c>
      <c r="BJ21" s="38">
        <f t="shared" si="6"/>
        <v>8.908819404117935</v>
      </c>
      <c r="BK21" s="38">
        <f t="shared" si="52"/>
        <v>73.73839630230916</v>
      </c>
      <c r="BL21" s="38">
        <f t="shared" si="7"/>
        <v>2.467841069365676</v>
      </c>
      <c r="BM21" s="37">
        <f t="shared" si="53"/>
        <v>589.9071704184732</v>
      </c>
      <c r="BN21" s="37">
        <f t="shared" si="54"/>
        <v>514.2387184682286</v>
      </c>
      <c r="BO21" s="38">
        <f t="shared" si="55"/>
        <v>-75.66845195024456</v>
      </c>
      <c r="BP21" s="4">
        <f t="shared" si="8"/>
        <v>15585133924.144236</v>
      </c>
      <c r="BQ21" s="19">
        <f t="shared" si="56"/>
        <v>-40676651019.2764</v>
      </c>
      <c r="BR21" s="7">
        <f t="shared" si="9"/>
        <v>0.1585587887067447</v>
      </c>
      <c r="BS21" s="2"/>
      <c r="BT21" s="2"/>
      <c r="BU21" s="6" t="s">
        <v>7</v>
      </c>
      <c r="BV21" s="1"/>
      <c r="BW21" s="1">
        <f t="shared" si="57"/>
        <v>2028</v>
      </c>
      <c r="BX21" s="36">
        <f t="shared" si="58"/>
        <v>20</v>
      </c>
      <c r="BY21" s="56">
        <f t="shared" si="59"/>
        <v>8</v>
      </c>
      <c r="BZ21" s="56">
        <f t="shared" si="60"/>
        <v>160</v>
      </c>
      <c r="CA21" s="38">
        <f t="shared" si="61"/>
        <v>74.98733399074986</v>
      </c>
      <c r="CB21" s="38">
        <f t="shared" si="10"/>
        <v>9.373416748843733</v>
      </c>
      <c r="CC21" s="38">
        <f t="shared" si="62"/>
        <v>76.3607507395936</v>
      </c>
      <c r="CD21" s="38">
        <f t="shared" si="11"/>
        <v>1.3734167488437379</v>
      </c>
      <c r="CE21" s="37">
        <f t="shared" si="63"/>
        <v>610.8860059167488</v>
      </c>
      <c r="CF21" s="37">
        <f t="shared" si="64"/>
        <v>527.2467566563423</v>
      </c>
      <c r="CG21" s="38">
        <f t="shared" si="65"/>
        <v>-83.6392492604064</v>
      </c>
      <c r="CH21" s="4">
        <f t="shared" si="12"/>
        <v>8354817398.520921</v>
      </c>
      <c r="CI21" s="19">
        <f t="shared" si="66"/>
        <v>-48665883275.733955</v>
      </c>
      <c r="CJ21" s="7">
        <f t="shared" si="13"/>
        <v>0.08499957286368026</v>
      </c>
      <c r="CK21" s="4">
        <f t="shared" si="67"/>
        <v>-17645911326.500023</v>
      </c>
      <c r="CL21" s="4">
        <f t="shared" si="68"/>
        <v>-8.011209742401865</v>
      </c>
      <c r="CM21" s="4">
        <f t="shared" si="76"/>
        <v>1074612478045.5005</v>
      </c>
      <c r="CN21" s="4">
        <f t="shared" si="77"/>
        <v>487.87199448838345</v>
      </c>
      <c r="CO21" s="1" t="s">
        <v>111</v>
      </c>
      <c r="CP21" s="1" t="s">
        <v>113</v>
      </c>
      <c r="CQ21" s="71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ht="12.75">
      <c r="A22" s="6" t="s">
        <v>8</v>
      </c>
      <c r="B22" s="51"/>
      <c r="C22" s="16"/>
      <c r="D22" s="1">
        <f t="shared" si="14"/>
        <v>2029</v>
      </c>
      <c r="E22" s="17">
        <f t="shared" si="15"/>
        <v>21</v>
      </c>
      <c r="F22" s="16">
        <f t="shared" si="78"/>
        <v>-56.062499577713446</v>
      </c>
      <c r="G22" s="16">
        <f t="shared" si="79"/>
        <v>6.115909044841463</v>
      </c>
      <c r="H22" s="16">
        <f t="shared" si="17"/>
        <v>57.27499949325607</v>
      </c>
      <c r="I22" s="16">
        <f t="shared" si="18"/>
        <v>430.0249944258164</v>
      </c>
      <c r="J22" s="16">
        <f t="shared" si="19"/>
        <v>1.2124999155426224</v>
      </c>
      <c r="K22" s="16">
        <f t="shared" si="20"/>
        <v>-94.99583426236438</v>
      </c>
      <c r="L22" s="24">
        <f t="shared" si="0"/>
        <v>1.2124999155426224</v>
      </c>
      <c r="M22" s="38">
        <f t="shared" si="21"/>
        <v>-103.3291675956977</v>
      </c>
      <c r="N22" s="24"/>
      <c r="P22" s="1">
        <f t="shared" si="84"/>
        <v>2029</v>
      </c>
      <c r="Q22" s="17">
        <f t="shared" si="85"/>
        <v>21</v>
      </c>
      <c r="R22" s="16">
        <f t="shared" si="80"/>
        <v>-56.062499577713446</v>
      </c>
      <c r="S22" s="47">
        <f t="shared" si="70"/>
        <v>-533.3541620215141</v>
      </c>
      <c r="T22" s="16">
        <f t="shared" si="25"/>
        <v>6.115909044841466</v>
      </c>
      <c r="U22" s="16">
        <f t="shared" si="86"/>
        <v>57.274999493256075</v>
      </c>
      <c r="V22" s="16">
        <f t="shared" si="87"/>
        <v>430.02499442581643</v>
      </c>
      <c r="W22" s="16">
        <f t="shared" si="28"/>
        <v>1.2124999155426295</v>
      </c>
      <c r="X22" s="16">
        <f t="shared" si="88"/>
        <v>-94.99583426236433</v>
      </c>
      <c r="Y22" s="24">
        <f t="shared" si="1"/>
        <v>1.2124999155426295</v>
      </c>
      <c r="Z22" s="21">
        <f t="shared" si="89"/>
        <v>-103.32916759569764</v>
      </c>
      <c r="AA22" s="21">
        <f t="shared" si="71"/>
        <v>6.309090786243857</v>
      </c>
      <c r="AB22" s="24">
        <f t="shared" si="72"/>
        <v>-47.26666801798417</v>
      </c>
      <c r="AC22" s="1">
        <f t="shared" si="31"/>
        <v>2029</v>
      </c>
      <c r="AD22" s="17">
        <f t="shared" si="32"/>
        <v>21</v>
      </c>
      <c r="AE22" s="16">
        <f t="shared" si="81"/>
        <v>-6.115909044841463</v>
      </c>
      <c r="AF22" s="54">
        <f t="shared" si="74"/>
        <v>-65.60833282658939</v>
      </c>
      <c r="AG22" s="16">
        <f t="shared" si="33"/>
        <v>0.6671900776190686</v>
      </c>
      <c r="AH22" s="16">
        <f t="shared" si="90"/>
        <v>7.13909085380975</v>
      </c>
      <c r="AI22" s="54">
        <f t="shared" si="91"/>
        <v>64.72999939190723</v>
      </c>
      <c r="AJ22" s="16">
        <f t="shared" si="36"/>
        <v>1.0231818089682871</v>
      </c>
      <c r="AK22" s="16">
        <f t="shared" si="92"/>
        <v>-0.878333434682161</v>
      </c>
      <c r="AL22" s="49">
        <f t="shared" si="2"/>
        <v>7.454999898651173</v>
      </c>
      <c r="AP22" s="1">
        <f t="shared" si="38"/>
        <v>2029</v>
      </c>
      <c r="AQ22" s="36">
        <f t="shared" si="39"/>
        <v>21</v>
      </c>
      <c r="AR22" s="56">
        <f t="shared" si="40"/>
        <v>-5.155194848361134</v>
      </c>
      <c r="AS22" s="38">
        <f t="shared" si="75"/>
        <v>48.61145948217588</v>
      </c>
      <c r="AT22" s="38">
        <f t="shared" si="3"/>
        <v>6.076432435271985</v>
      </c>
      <c r="AU22" s="38">
        <f t="shared" si="41"/>
        <v>59.843086765809</v>
      </c>
      <c r="AV22" s="38">
        <f t="shared" si="4"/>
        <v>11.231627283633117</v>
      </c>
      <c r="AW22" s="37">
        <f t="shared" si="42"/>
        <v>478.744694126472</v>
      </c>
      <c r="AX22" s="37">
        <f t="shared" si="43"/>
        <v>471.2467340905101</v>
      </c>
      <c r="AY22" s="38">
        <f t="shared" si="44"/>
        <v>-7.4979600359618885</v>
      </c>
      <c r="AZ22" s="4">
        <f t="shared" si="82"/>
        <v>24599932026.04154</v>
      </c>
      <c r="BA22" s="19">
        <f t="shared" si="83"/>
        <v>11291101427.082037</v>
      </c>
      <c r="BB22" s="7">
        <f t="shared" si="46"/>
        <v>0.25027282045197935</v>
      </c>
      <c r="BC22" s="50"/>
      <c r="BE22" s="1">
        <f t="shared" si="47"/>
        <v>2029</v>
      </c>
      <c r="BF22" s="36">
        <f t="shared" si="48"/>
        <v>21</v>
      </c>
      <c r="BG22" s="56">
        <f t="shared" si="49"/>
        <v>6.226739045722027</v>
      </c>
      <c r="BH22" s="56">
        <f t="shared" si="50"/>
        <v>155.6335872982757</v>
      </c>
      <c r="BI22" s="38">
        <f t="shared" si="51"/>
        <v>79.96513534803118</v>
      </c>
      <c r="BJ22" s="38">
        <f t="shared" si="6"/>
        <v>9.995641918503898</v>
      </c>
      <c r="BK22" s="38">
        <f t="shared" si="52"/>
        <v>83.73403822081305</v>
      </c>
      <c r="BL22" s="38">
        <f t="shared" si="7"/>
        <v>3.768902872781865</v>
      </c>
      <c r="BM22" s="37">
        <f t="shared" si="53"/>
        <v>669.8723057665044</v>
      </c>
      <c r="BN22" s="37">
        <f t="shared" si="54"/>
        <v>597.9727566890417</v>
      </c>
      <c r="BO22" s="38">
        <f t="shared" si="55"/>
        <v>-71.8995490774627</v>
      </c>
      <c r="BP22" s="4">
        <f t="shared" si="8"/>
        <v>23801717520.851257</v>
      </c>
      <c r="BQ22" s="19">
        <f t="shared" si="56"/>
        <v>-39323667614.95699</v>
      </c>
      <c r="BR22" s="7">
        <f t="shared" si="9"/>
        <v>0.24215200957623487</v>
      </c>
      <c r="BS22" s="2"/>
      <c r="BT22" s="2"/>
      <c r="BU22" s="6" t="s">
        <v>8</v>
      </c>
      <c r="BV22" s="1"/>
      <c r="BW22" s="1">
        <f t="shared" si="57"/>
        <v>2029</v>
      </c>
      <c r="BX22" s="36">
        <f t="shared" si="58"/>
        <v>21</v>
      </c>
      <c r="BY22" s="56">
        <f t="shared" si="59"/>
        <v>8</v>
      </c>
      <c r="BZ22" s="56">
        <f t="shared" si="60"/>
        <v>168</v>
      </c>
      <c r="CA22" s="38">
        <f t="shared" si="61"/>
        <v>84.3607507395936</v>
      </c>
      <c r="CB22" s="38">
        <f t="shared" si="10"/>
        <v>10.5450938424492</v>
      </c>
      <c r="CC22" s="38">
        <f t="shared" si="62"/>
        <v>86.9058445820428</v>
      </c>
      <c r="CD22" s="38">
        <f t="shared" si="11"/>
        <v>2.545093842449205</v>
      </c>
      <c r="CE22" s="37">
        <f t="shared" si="63"/>
        <v>695.2467566563424</v>
      </c>
      <c r="CF22" s="37">
        <f t="shared" si="64"/>
        <v>614.1526012383852</v>
      </c>
      <c r="CG22" s="38">
        <f t="shared" si="65"/>
        <v>-81.0941554179572</v>
      </c>
      <c r="CH22" s="4">
        <f t="shared" si="12"/>
        <v>15482404982.80278</v>
      </c>
      <c r="CI22" s="19">
        <f t="shared" si="66"/>
        <v>-48665883275.733955</v>
      </c>
      <c r="CJ22" s="7">
        <f t="shared" si="13"/>
        <v>0.15751365322164032</v>
      </c>
      <c r="CK22" s="4">
        <f t="shared" si="67"/>
        <v>-32699834408.81253</v>
      </c>
      <c r="CL22" s="4">
        <f t="shared" si="68"/>
        <v>-14.8456618161396</v>
      </c>
      <c r="CM22" s="4">
        <f t="shared" si="76"/>
        <v>1041912643636.688</v>
      </c>
      <c r="CN22" s="4">
        <f t="shared" si="77"/>
        <v>473.0263326722438</v>
      </c>
      <c r="CO22" s="1" t="s">
        <v>101</v>
      </c>
      <c r="CP22" s="1" t="s">
        <v>114</v>
      </c>
      <c r="CQ22" s="69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ht="12.75">
      <c r="A23" s="6" t="s">
        <v>9</v>
      </c>
      <c r="B23" s="51"/>
      <c r="C23" s="16"/>
      <c r="D23" s="1">
        <f t="shared" si="14"/>
        <v>2030</v>
      </c>
      <c r="E23" s="17">
        <f t="shared" si="15"/>
        <v>22</v>
      </c>
      <c r="F23" s="16">
        <f t="shared" si="78"/>
        <v>-61.66874953548479</v>
      </c>
      <c r="G23" s="16">
        <f t="shared" si="79"/>
        <v>6.72749994932561</v>
      </c>
      <c r="H23" s="16">
        <f t="shared" si="17"/>
        <v>64.00249944258168</v>
      </c>
      <c r="I23" s="16">
        <f t="shared" si="18"/>
        <v>494.02749386839804</v>
      </c>
      <c r="J23" s="16">
        <f t="shared" si="19"/>
        <v>2.3337499070968875</v>
      </c>
      <c r="K23" s="16">
        <f t="shared" si="20"/>
        <v>-92.6620843552675</v>
      </c>
      <c r="L23" s="24">
        <f t="shared" si="0"/>
        <v>2.3337499070968875</v>
      </c>
      <c r="M23" s="38">
        <f t="shared" si="21"/>
        <v>-100.99541768860081</v>
      </c>
      <c r="N23" s="24"/>
      <c r="P23" s="1">
        <f t="shared" si="84"/>
        <v>2030</v>
      </c>
      <c r="Q23" s="17">
        <f t="shared" si="85"/>
        <v>22</v>
      </c>
      <c r="R23" s="16">
        <f t="shared" si="80"/>
        <v>-61.66874953548479</v>
      </c>
      <c r="S23" s="47">
        <f t="shared" si="70"/>
        <v>-595.0229115569989</v>
      </c>
      <c r="T23" s="16">
        <f t="shared" si="25"/>
        <v>6.727499949325613</v>
      </c>
      <c r="U23" s="16">
        <f t="shared" si="86"/>
        <v>64.0024994425817</v>
      </c>
      <c r="V23" s="16">
        <f t="shared" si="87"/>
        <v>494.0274938683981</v>
      </c>
      <c r="W23" s="16">
        <f t="shared" si="28"/>
        <v>2.3337499070969017</v>
      </c>
      <c r="X23" s="16">
        <f t="shared" si="88"/>
        <v>-92.66208435526742</v>
      </c>
      <c r="Y23" s="24">
        <f t="shared" si="1"/>
        <v>2.3337499070969017</v>
      </c>
      <c r="Z23" s="21">
        <f t="shared" si="89"/>
        <v>-100.99541768860074</v>
      </c>
      <c r="AA23" s="21">
        <f t="shared" si="71"/>
        <v>7.939999864868248</v>
      </c>
      <c r="AB23" s="24">
        <f t="shared" si="72"/>
        <v>-39.326668153115925</v>
      </c>
      <c r="AC23" s="1">
        <f t="shared" si="31"/>
        <v>2030</v>
      </c>
      <c r="AD23" s="17">
        <f t="shared" si="32"/>
        <v>22</v>
      </c>
      <c r="AE23" s="16">
        <f t="shared" si="81"/>
        <v>-6.72749994932561</v>
      </c>
      <c r="AF23" s="54">
        <f t="shared" si="74"/>
        <v>-72.335832775915</v>
      </c>
      <c r="AG23" s="16">
        <f t="shared" si="33"/>
        <v>0.7339090853809755</v>
      </c>
      <c r="AH23" s="16">
        <f t="shared" si="90"/>
        <v>7.872999939190726</v>
      </c>
      <c r="AI23" s="54">
        <f t="shared" si="91"/>
        <v>72.60299933109795</v>
      </c>
      <c r="AJ23" s="16">
        <f t="shared" si="36"/>
        <v>1.1454999898651161</v>
      </c>
      <c r="AK23" s="15">
        <f t="shared" si="92"/>
        <v>0.2671665551829552</v>
      </c>
      <c r="AL23" s="49">
        <f t="shared" si="2"/>
        <v>8.600499888516289</v>
      </c>
      <c r="AP23" s="1">
        <f t="shared" si="38"/>
        <v>2030</v>
      </c>
      <c r="AQ23" s="36">
        <f t="shared" si="39"/>
        <v>22</v>
      </c>
      <c r="AR23" s="56">
        <f t="shared" si="40"/>
        <v>-6.641927725163995</v>
      </c>
      <c r="AS23" s="38">
        <f t="shared" si="75"/>
        <v>53.201159040645</v>
      </c>
      <c r="AT23" s="38">
        <f t="shared" si="3"/>
        <v>6.650144880080625</v>
      </c>
      <c r="AU23" s="38">
        <f t="shared" si="41"/>
        <v>66.49323164588962</v>
      </c>
      <c r="AV23" s="38">
        <f t="shared" si="4"/>
        <v>13.29207260524462</v>
      </c>
      <c r="AW23" s="59">
        <f t="shared" si="42"/>
        <v>531.945853167117</v>
      </c>
      <c r="AX23" s="59">
        <f t="shared" si="43"/>
        <v>537.7399657363997</v>
      </c>
      <c r="AY23" s="39">
        <f t="shared" si="44"/>
        <v>5.794112569282731</v>
      </c>
      <c r="AZ23" s="4">
        <f t="shared" si="82"/>
        <v>29112796776.181515</v>
      </c>
      <c r="BA23" s="19">
        <f t="shared" si="83"/>
        <v>14547399627.390644</v>
      </c>
      <c r="BB23" s="7">
        <f t="shared" si="46"/>
        <v>0.2961854428177734</v>
      </c>
      <c r="BC23" s="50"/>
      <c r="BE23" s="1">
        <f t="shared" si="47"/>
        <v>2030</v>
      </c>
      <c r="BF23" s="36">
        <f t="shared" si="48"/>
        <v>22</v>
      </c>
      <c r="BG23" s="56">
        <f t="shared" si="49"/>
        <v>5.9863638488658495</v>
      </c>
      <c r="BH23" s="56">
        <f t="shared" si="50"/>
        <v>161.61995114714153</v>
      </c>
      <c r="BI23" s="38">
        <f t="shared" si="51"/>
        <v>89.7204020696789</v>
      </c>
      <c r="BJ23" s="38">
        <f t="shared" si="6"/>
        <v>11.215050258709862</v>
      </c>
      <c r="BK23" s="38">
        <f t="shared" si="52"/>
        <v>94.94908847952291</v>
      </c>
      <c r="BL23" s="38">
        <f t="shared" si="7"/>
        <v>5.228686409844016</v>
      </c>
      <c r="BM23" s="45">
        <f t="shared" si="53"/>
        <v>759.5927078361833</v>
      </c>
      <c r="BN23" s="45">
        <f t="shared" si="54"/>
        <v>692.9218451685647</v>
      </c>
      <c r="BO23" s="40">
        <f t="shared" si="55"/>
        <v>-66.67086266761868</v>
      </c>
      <c r="BP23" s="4">
        <f t="shared" si="8"/>
        <v>33020675016.855003</v>
      </c>
      <c r="BQ23" s="19">
        <f t="shared" si="56"/>
        <v>-37805628353.211105</v>
      </c>
      <c r="BR23" s="7">
        <f t="shared" si="9"/>
        <v>0.3359431018324781</v>
      </c>
      <c r="BS23" s="2"/>
      <c r="BT23" s="2"/>
      <c r="BU23" s="6" t="s">
        <v>9</v>
      </c>
      <c r="BV23" s="1"/>
      <c r="BW23" s="1">
        <f t="shared" si="57"/>
        <v>2030</v>
      </c>
      <c r="BX23" s="36">
        <f t="shared" si="58"/>
        <v>22</v>
      </c>
      <c r="BY23" s="56">
        <f t="shared" si="59"/>
        <v>8</v>
      </c>
      <c r="BZ23" s="56">
        <f t="shared" si="60"/>
        <v>176</v>
      </c>
      <c r="CA23" s="38">
        <f t="shared" si="61"/>
        <v>94.9058445820428</v>
      </c>
      <c r="CB23" s="38">
        <f t="shared" si="10"/>
        <v>11.86323057275535</v>
      </c>
      <c r="CC23" s="38">
        <f t="shared" si="62"/>
        <v>98.76907515479816</v>
      </c>
      <c r="CD23" s="38">
        <f t="shared" si="11"/>
        <v>3.8632305727553558</v>
      </c>
      <c r="CE23" s="45">
        <f t="shared" si="63"/>
        <v>790.1526012383853</v>
      </c>
      <c r="CF23" s="45">
        <f t="shared" si="64"/>
        <v>712.9216763931834</v>
      </c>
      <c r="CG23" s="40">
        <f t="shared" si="65"/>
        <v>-77.23092484520184</v>
      </c>
      <c r="CH23" s="4">
        <f t="shared" si="12"/>
        <v>23500941015.119873</v>
      </c>
      <c r="CI23" s="19">
        <f t="shared" si="66"/>
        <v>-48665883275.733955</v>
      </c>
      <c r="CJ23" s="7">
        <f t="shared" si="13"/>
        <v>0.23909199362434538</v>
      </c>
      <c r="CK23" s="4">
        <f t="shared" si="67"/>
        <v>-49635497876.4141</v>
      </c>
      <c r="CL23" s="4">
        <f t="shared" si="68"/>
        <v>-22.534420399094554</v>
      </c>
      <c r="CM23" s="4">
        <f t="shared" si="76"/>
        <v>992277145760.2739</v>
      </c>
      <c r="CN23" s="4">
        <f t="shared" si="77"/>
        <v>450.4919122731493</v>
      </c>
      <c r="CO23" s="1" t="s">
        <v>84</v>
      </c>
      <c r="CP23" s="69" t="s">
        <v>102</v>
      </c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ht="12.75">
      <c r="A24" s="6" t="s">
        <v>10</v>
      </c>
      <c r="B24" s="51"/>
      <c r="C24" s="16"/>
      <c r="D24" s="1">
        <f t="shared" si="14"/>
        <v>2031</v>
      </c>
      <c r="E24" s="17">
        <f t="shared" si="15"/>
        <v>23</v>
      </c>
      <c r="F24" s="16">
        <f t="shared" si="78"/>
        <v>-67.83562448903328</v>
      </c>
      <c r="G24" s="16">
        <f t="shared" si="79"/>
        <v>7.400249944258172</v>
      </c>
      <c r="H24" s="16">
        <f t="shared" si="17"/>
        <v>71.40274938683986</v>
      </c>
      <c r="I24" s="16">
        <f t="shared" si="18"/>
        <v>565.4302432552379</v>
      </c>
      <c r="J24" s="16">
        <f t="shared" si="19"/>
        <v>3.567124897806579</v>
      </c>
      <c r="K24" s="16">
        <f t="shared" si="20"/>
        <v>-89.09495945746092</v>
      </c>
      <c r="L24" s="24">
        <f t="shared" si="0"/>
        <v>3.567124897806579</v>
      </c>
      <c r="M24" s="38">
        <f t="shared" si="21"/>
        <v>-97.42829279079423</v>
      </c>
      <c r="N24" s="24"/>
      <c r="P24" s="1">
        <f t="shared" si="84"/>
        <v>2031</v>
      </c>
      <c r="Q24" s="17">
        <f t="shared" si="85"/>
        <v>23</v>
      </c>
      <c r="R24" s="16">
        <f t="shared" si="80"/>
        <v>-67.83562448903328</v>
      </c>
      <c r="S24" s="47">
        <f t="shared" si="70"/>
        <v>-662.8585360460322</v>
      </c>
      <c r="T24" s="16">
        <f t="shared" si="25"/>
        <v>7.400249944258174</v>
      </c>
      <c r="U24" s="16">
        <f t="shared" si="86"/>
        <v>71.40274938683987</v>
      </c>
      <c r="V24" s="16">
        <f t="shared" si="87"/>
        <v>565.430243255238</v>
      </c>
      <c r="W24" s="16">
        <f t="shared" si="28"/>
        <v>3.5671248978065933</v>
      </c>
      <c r="X24" s="16">
        <f t="shared" si="88"/>
        <v>-89.09495945746083</v>
      </c>
      <c r="Y24" s="24">
        <f t="shared" si="1"/>
        <v>3.5671248978065933</v>
      </c>
      <c r="Z24" s="21">
        <f t="shared" si="89"/>
        <v>-97.42829279079415</v>
      </c>
      <c r="AA24" s="21">
        <f t="shared" si="71"/>
        <v>9.73399985135508</v>
      </c>
      <c r="AB24" s="24">
        <f t="shared" si="72"/>
        <v>-29.592668301760845</v>
      </c>
      <c r="AC24" s="1">
        <f t="shared" si="31"/>
        <v>2031</v>
      </c>
      <c r="AD24" s="17">
        <f t="shared" si="32"/>
        <v>23</v>
      </c>
      <c r="AE24" s="16">
        <f t="shared" si="81"/>
        <v>-7.400249944258172</v>
      </c>
      <c r="AF24" s="54">
        <f t="shared" si="74"/>
        <v>-79.73608272017317</v>
      </c>
      <c r="AG24" s="16">
        <f t="shared" si="33"/>
        <v>0.8072999939190731</v>
      </c>
      <c r="AH24" s="16">
        <f t="shared" si="90"/>
        <v>8.680299933109799</v>
      </c>
      <c r="AI24" s="54">
        <f t="shared" si="91"/>
        <v>81.28329926420774</v>
      </c>
      <c r="AJ24" s="16">
        <f t="shared" si="36"/>
        <v>1.2800499888516272</v>
      </c>
      <c r="AK24" s="16">
        <f t="shared" si="92"/>
        <v>1.5472165440345824</v>
      </c>
      <c r="AL24" s="49">
        <f t="shared" si="2"/>
        <v>9.880549877367915</v>
      </c>
      <c r="AP24" s="1">
        <f t="shared" si="38"/>
        <v>2031</v>
      </c>
      <c r="AQ24" s="36">
        <f t="shared" si="39"/>
        <v>23</v>
      </c>
      <c r="AR24" s="56">
        <f t="shared" si="40"/>
        <v>-8.269031973263075</v>
      </c>
      <c r="AS24" s="38">
        <f t="shared" si="75"/>
        <v>58.22419967262655</v>
      </c>
      <c r="AT24" s="38">
        <f t="shared" si="3"/>
        <v>7.278024959078318</v>
      </c>
      <c r="AU24" s="38">
        <f t="shared" si="41"/>
        <v>73.77125660496795</v>
      </c>
      <c r="AV24" s="38">
        <f t="shared" si="4"/>
        <v>15.547056932341398</v>
      </c>
      <c r="AW24" s="37">
        <f t="shared" si="42"/>
        <v>590.1700528397436</v>
      </c>
      <c r="AX24" s="37">
        <f t="shared" si="43"/>
        <v>611.5112223413676</v>
      </c>
      <c r="AY24" s="38">
        <f t="shared" si="44"/>
        <v>21.34116950162413</v>
      </c>
      <c r="AZ24" s="4">
        <f t="shared" si="82"/>
        <v>34051748164.57071</v>
      </c>
      <c r="BA24" s="19">
        <f t="shared" si="83"/>
        <v>18111144478.57959</v>
      </c>
      <c r="BB24" s="7">
        <f t="shared" si="46"/>
        <v>0.34643295133685637</v>
      </c>
      <c r="BC24" s="52"/>
      <c r="BD24" s="3">
        <f>BD20*BD15*BD19</f>
        <v>17521900543.753906</v>
      </c>
      <c r="BE24" s="1">
        <f t="shared" si="47"/>
        <v>2031</v>
      </c>
      <c r="BF24" s="36">
        <f t="shared" si="48"/>
        <v>23</v>
      </c>
      <c r="BG24" s="56">
        <f t="shared" si="49"/>
        <v>5.716664320244391</v>
      </c>
      <c r="BH24" s="56">
        <f t="shared" si="50"/>
        <v>167.3366154673859</v>
      </c>
      <c r="BI24" s="38">
        <f t="shared" si="51"/>
        <v>100.6657527997673</v>
      </c>
      <c r="BJ24" s="38">
        <f t="shared" si="6"/>
        <v>12.583219099970913</v>
      </c>
      <c r="BK24" s="38">
        <f t="shared" si="52"/>
        <v>107.53230757949383</v>
      </c>
      <c r="BL24" s="38">
        <f t="shared" si="7"/>
        <v>6.866554779726528</v>
      </c>
      <c r="BM24" s="37">
        <f t="shared" si="53"/>
        <v>860.2584606359507</v>
      </c>
      <c r="BN24" s="37">
        <f t="shared" si="54"/>
        <v>800.4541527480585</v>
      </c>
      <c r="BO24" s="38">
        <f t="shared" si="55"/>
        <v>-59.80430788789215</v>
      </c>
      <c r="BP24" s="4">
        <f t="shared" si="8"/>
        <v>43364290013.62623</v>
      </c>
      <c r="BQ24" s="19">
        <f t="shared" si="56"/>
        <v>-36102397409.76773</v>
      </c>
      <c r="BR24" s="7">
        <f t="shared" si="9"/>
        <v>0.4411761445974295</v>
      </c>
      <c r="BS24" s="2"/>
      <c r="BT24" s="2"/>
      <c r="BU24" s="6" t="s">
        <v>10</v>
      </c>
      <c r="BV24" s="1"/>
      <c r="BW24" s="1">
        <f t="shared" si="57"/>
        <v>2031</v>
      </c>
      <c r="BX24" s="36">
        <f t="shared" si="58"/>
        <v>23</v>
      </c>
      <c r="BY24" s="56">
        <f t="shared" si="59"/>
        <v>8</v>
      </c>
      <c r="BZ24" s="56">
        <f t="shared" si="60"/>
        <v>184</v>
      </c>
      <c r="CA24" s="38">
        <f t="shared" si="61"/>
        <v>106.76907515479816</v>
      </c>
      <c r="CB24" s="38">
        <f t="shared" si="10"/>
        <v>13.34613439434977</v>
      </c>
      <c r="CC24" s="38">
        <f t="shared" si="62"/>
        <v>112.11520954914793</v>
      </c>
      <c r="CD24" s="38">
        <f t="shared" si="11"/>
        <v>5.346134394349775</v>
      </c>
      <c r="CE24" s="37">
        <f t="shared" si="63"/>
        <v>896.9216763931835</v>
      </c>
      <c r="CF24" s="37">
        <f t="shared" si="64"/>
        <v>825.0368859423313</v>
      </c>
      <c r="CG24" s="38">
        <f t="shared" si="65"/>
        <v>-71.88479045085207</v>
      </c>
      <c r="CH24" s="4">
        <f t="shared" si="12"/>
        <v>32521794051.4766</v>
      </c>
      <c r="CI24" s="19">
        <f t="shared" si="66"/>
        <v>-48665883275.733955</v>
      </c>
      <c r="CJ24" s="7">
        <f t="shared" si="13"/>
        <v>0.33086762657738855</v>
      </c>
      <c r="CK24" s="4">
        <f t="shared" si="67"/>
        <v>-68688119277.465866</v>
      </c>
      <c r="CL24" s="4">
        <f t="shared" si="68"/>
        <v>-31.18427380491887</v>
      </c>
      <c r="CM24" s="4">
        <f t="shared" si="76"/>
        <v>923589026482.8081</v>
      </c>
      <c r="CN24" s="4">
        <f t="shared" si="77"/>
        <v>419.30763846823044</v>
      </c>
      <c r="CO24" s="14" t="s">
        <v>144</v>
      </c>
      <c r="CP24" s="14" t="s">
        <v>106</v>
      </c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ht="12.75">
      <c r="A25" s="6" t="s">
        <v>11</v>
      </c>
      <c r="B25" s="51"/>
      <c r="C25" s="16"/>
      <c r="D25" s="1">
        <f t="shared" si="14"/>
        <v>2032</v>
      </c>
      <c r="E25" s="17">
        <f t="shared" si="15"/>
        <v>24</v>
      </c>
      <c r="F25" s="16">
        <f t="shared" si="78"/>
        <v>-74.61918693793662</v>
      </c>
      <c r="G25" s="16">
        <f t="shared" si="79"/>
        <v>8.140274938683989</v>
      </c>
      <c r="H25" s="16">
        <f t="shared" si="17"/>
        <v>79.54302432552385</v>
      </c>
      <c r="I25" s="16">
        <f t="shared" si="18"/>
        <v>644.9732675807618</v>
      </c>
      <c r="J25" s="16">
        <f t="shared" si="19"/>
        <v>4.923837387587227</v>
      </c>
      <c r="K25" s="16">
        <f t="shared" si="20"/>
        <v>-84.17112206987369</v>
      </c>
      <c r="L25" s="24">
        <f t="shared" si="0"/>
        <v>4.923837387587227</v>
      </c>
      <c r="M25" s="38">
        <f t="shared" si="21"/>
        <v>-92.504455403207</v>
      </c>
      <c r="N25" s="24"/>
      <c r="P25" s="1">
        <f t="shared" si="84"/>
        <v>2032</v>
      </c>
      <c r="Q25" s="17">
        <f t="shared" si="85"/>
        <v>24</v>
      </c>
      <c r="R25" s="16">
        <f t="shared" si="80"/>
        <v>-74.61918693793662</v>
      </c>
      <c r="S25" s="47">
        <f t="shared" si="70"/>
        <v>-737.4777229839689</v>
      </c>
      <c r="T25" s="16">
        <f t="shared" si="25"/>
        <v>8.140274938683993</v>
      </c>
      <c r="U25" s="16">
        <f t="shared" si="86"/>
        <v>79.54302432552386</v>
      </c>
      <c r="V25" s="16">
        <f t="shared" si="87"/>
        <v>644.9732675807619</v>
      </c>
      <c r="W25" s="16">
        <f t="shared" si="28"/>
        <v>4.923837387587241</v>
      </c>
      <c r="X25" s="16">
        <f t="shared" si="88"/>
        <v>-84.17112206987359</v>
      </c>
      <c r="Y25" s="24">
        <f t="shared" si="1"/>
        <v>4.923837387587241</v>
      </c>
      <c r="Z25" s="21">
        <f t="shared" si="89"/>
        <v>-92.5044554032069</v>
      </c>
      <c r="AA25" s="21">
        <f t="shared" si="71"/>
        <v>11.70739983649058</v>
      </c>
      <c r="AB25" s="24">
        <f t="shared" si="72"/>
        <v>-17.885268465270265</v>
      </c>
      <c r="AC25" s="1">
        <f t="shared" si="31"/>
        <v>2032</v>
      </c>
      <c r="AD25" s="17">
        <f t="shared" si="32"/>
        <v>24</v>
      </c>
      <c r="AE25" s="16">
        <f t="shared" si="81"/>
        <v>-8.140274938683989</v>
      </c>
      <c r="AF25" s="54">
        <f t="shared" si="74"/>
        <v>-87.87635765885716</v>
      </c>
      <c r="AG25" s="16">
        <f t="shared" si="33"/>
        <v>0.8880299933109805</v>
      </c>
      <c r="AH25" s="16">
        <f t="shared" si="90"/>
        <v>9.56832992642078</v>
      </c>
      <c r="AI25" s="54">
        <f t="shared" si="91"/>
        <v>90.85162919062853</v>
      </c>
      <c r="AJ25" s="16">
        <f t="shared" si="36"/>
        <v>1.4280549877367914</v>
      </c>
      <c r="AK25" s="16">
        <f t="shared" si="92"/>
        <v>2.975271531771374</v>
      </c>
      <c r="AL25" s="49">
        <f t="shared" si="2"/>
        <v>11.308604865104709</v>
      </c>
      <c r="AP25" s="1">
        <f t="shared" si="38"/>
        <v>2032</v>
      </c>
      <c r="AQ25" s="36">
        <f t="shared" si="39"/>
        <v>24</v>
      </c>
      <c r="AR25" s="56">
        <f t="shared" si="40"/>
        <v>-10.049760896050685</v>
      </c>
      <c r="AS25" s="38">
        <f t="shared" si="75"/>
        <v>63.72149570891726</v>
      </c>
      <c r="AT25" s="38">
        <f t="shared" si="3"/>
        <v>7.9651869636146575</v>
      </c>
      <c r="AU25" s="38">
        <f t="shared" si="41"/>
        <v>81.7364435685826</v>
      </c>
      <c r="AV25" s="38">
        <f t="shared" si="4"/>
        <v>18.01494785966534</v>
      </c>
      <c r="AW25" s="37">
        <f t="shared" si="42"/>
        <v>653.8915485486608</v>
      </c>
      <c r="AX25" s="37">
        <f t="shared" si="43"/>
        <v>693.2476659099501</v>
      </c>
      <c r="AY25" s="38">
        <f t="shared" si="44"/>
        <v>39.35611736128947</v>
      </c>
      <c r="AZ25" s="4">
        <f t="shared" si="82"/>
        <v>39457015587.24605</v>
      </c>
      <c r="BA25" s="19">
        <f t="shared" si="83"/>
        <v>22011363863.638405</v>
      </c>
      <c r="BB25" s="7">
        <f t="shared" si="46"/>
        <v>0.4014246286202769</v>
      </c>
      <c r="BC25" s="9" t="s">
        <v>39</v>
      </c>
      <c r="BD25" s="4">
        <f>B2*BD10/BD11</f>
        <v>3064</v>
      </c>
      <c r="BE25" s="1">
        <f t="shared" si="47"/>
        <v>2032</v>
      </c>
      <c r="BF25" s="36">
        <f t="shared" si="48"/>
        <v>24</v>
      </c>
      <c r="BG25" s="56">
        <f t="shared" si="49"/>
        <v>5.4140630673282715</v>
      </c>
      <c r="BH25" s="56">
        <f t="shared" si="50"/>
        <v>172.75067853471418</v>
      </c>
      <c r="BI25" s="38">
        <f t="shared" si="51"/>
        <v>112.9463706468221</v>
      </c>
      <c r="BJ25" s="38">
        <f t="shared" si="6"/>
        <v>14.118296330852763</v>
      </c>
      <c r="BK25" s="38">
        <f t="shared" si="52"/>
        <v>121.65060391034659</v>
      </c>
      <c r="BL25" s="38">
        <f t="shared" si="7"/>
        <v>8.704233263524486</v>
      </c>
      <c r="BM25" s="37">
        <f t="shared" si="53"/>
        <v>973.2048312827727</v>
      </c>
      <c r="BN25" s="37">
        <f t="shared" si="54"/>
        <v>922.1047566584051</v>
      </c>
      <c r="BO25" s="38">
        <f t="shared" si="55"/>
        <v>-51.100074624367664</v>
      </c>
      <c r="BP25" s="4">
        <f t="shared" si="8"/>
        <v>54969763978.31356</v>
      </c>
      <c r="BQ25" s="19">
        <f t="shared" si="56"/>
        <v>-34191382510.609833</v>
      </c>
      <c r="BR25" s="7">
        <f t="shared" si="9"/>
        <v>0.5592469871814483</v>
      </c>
      <c r="BS25" s="2"/>
      <c r="BT25" s="2"/>
      <c r="BU25" s="6" t="s">
        <v>11</v>
      </c>
      <c r="BV25" s="1"/>
      <c r="BW25" s="1">
        <f t="shared" si="57"/>
        <v>2032</v>
      </c>
      <c r="BX25" s="36">
        <f t="shared" si="58"/>
        <v>24</v>
      </c>
      <c r="BY25" s="56">
        <f t="shared" si="59"/>
        <v>8</v>
      </c>
      <c r="BZ25" s="56">
        <f t="shared" si="60"/>
        <v>192</v>
      </c>
      <c r="CA25" s="38">
        <f t="shared" si="61"/>
        <v>120.11520954914793</v>
      </c>
      <c r="CB25" s="38">
        <f t="shared" si="10"/>
        <v>15.014401193643492</v>
      </c>
      <c r="CC25" s="38">
        <f t="shared" si="62"/>
        <v>127.12961074279143</v>
      </c>
      <c r="CD25" s="38">
        <f t="shared" si="11"/>
        <v>7.014401193643494</v>
      </c>
      <c r="CE25" s="37">
        <f t="shared" si="63"/>
        <v>1017.0368859423314</v>
      </c>
      <c r="CF25" s="37">
        <f t="shared" si="64"/>
        <v>952.1664966851228</v>
      </c>
      <c r="CG25" s="38">
        <f t="shared" si="65"/>
        <v>-64.87038925720857</v>
      </c>
      <c r="CH25" s="4">
        <f t="shared" si="12"/>
        <v>42670253717.3779</v>
      </c>
      <c r="CI25" s="19">
        <f t="shared" si="66"/>
        <v>-48665883275.733955</v>
      </c>
      <c r="CJ25" s="7">
        <f t="shared" si="13"/>
        <v>0.4341152136495619</v>
      </c>
      <c r="CK25" s="4">
        <f t="shared" si="67"/>
        <v>-90122318353.64905</v>
      </c>
      <c r="CL25" s="4">
        <f t="shared" si="68"/>
        <v>-40.91535888647121</v>
      </c>
      <c r="CM25" s="4">
        <f t="shared" si="76"/>
        <v>833466708129.159</v>
      </c>
      <c r="CN25" s="4">
        <f t="shared" si="77"/>
        <v>378.3922795817592</v>
      </c>
      <c r="CO25" s="1" t="s">
        <v>78</v>
      </c>
      <c r="CP25" s="65" t="s">
        <v>107</v>
      </c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ht="12.75">
      <c r="A26" s="6" t="s">
        <v>12</v>
      </c>
      <c r="B26" s="51"/>
      <c r="C26" s="16"/>
      <c r="D26" s="1">
        <f t="shared" si="14"/>
        <v>2033</v>
      </c>
      <c r="E26" s="17">
        <f t="shared" si="15"/>
        <v>25</v>
      </c>
      <c r="F26" s="16">
        <f t="shared" si="78"/>
        <v>-82.08110563173028</v>
      </c>
      <c r="G26" s="16">
        <f t="shared" si="79"/>
        <v>8.954302432552389</v>
      </c>
      <c r="H26" s="16">
        <f t="shared" si="17"/>
        <v>88.49732675807624</v>
      </c>
      <c r="I26" s="16">
        <f t="shared" si="18"/>
        <v>733.470594338838</v>
      </c>
      <c r="J26" s="16">
        <f t="shared" si="19"/>
        <v>6.41622112634596</v>
      </c>
      <c r="K26" s="16">
        <f t="shared" si="20"/>
        <v>-77.75490094352773</v>
      </c>
      <c r="L26" s="24">
        <f t="shared" si="0"/>
        <v>6.41622112634596</v>
      </c>
      <c r="M26" s="38">
        <f t="shared" si="21"/>
        <v>-86.08823427686104</v>
      </c>
      <c r="N26" s="24"/>
      <c r="P26" s="1">
        <f t="shared" si="84"/>
        <v>2033</v>
      </c>
      <c r="Q26" s="17">
        <f t="shared" si="85"/>
        <v>25</v>
      </c>
      <c r="R26" s="16">
        <f t="shared" si="80"/>
        <v>-82.08110563173028</v>
      </c>
      <c r="S26" s="47">
        <f t="shared" si="70"/>
        <v>-819.5588286156992</v>
      </c>
      <c r="T26" s="16">
        <f t="shared" si="25"/>
        <v>8.954302432552394</v>
      </c>
      <c r="U26" s="16">
        <f t="shared" si="86"/>
        <v>88.49732675807626</v>
      </c>
      <c r="V26" s="16">
        <f t="shared" si="87"/>
        <v>733.4705943388382</v>
      </c>
      <c r="W26" s="16">
        <f t="shared" si="28"/>
        <v>6.416221126345974</v>
      </c>
      <c r="X26" s="16">
        <f t="shared" si="88"/>
        <v>-77.75490094352762</v>
      </c>
      <c r="Y26" s="24">
        <f t="shared" si="1"/>
        <v>6.416221126345974</v>
      </c>
      <c r="Z26" s="21">
        <f t="shared" si="89"/>
        <v>-86.08823427686093</v>
      </c>
      <c r="AA26" s="21">
        <f t="shared" si="71"/>
        <v>13.878139820139637</v>
      </c>
      <c r="AB26" s="24">
        <f t="shared" si="72"/>
        <v>-4.007128645130628</v>
      </c>
      <c r="AC26" s="1">
        <f t="shared" si="31"/>
        <v>2033</v>
      </c>
      <c r="AD26" s="17">
        <f t="shared" si="32"/>
        <v>25</v>
      </c>
      <c r="AE26" s="16">
        <f t="shared" si="81"/>
        <v>-8.954302432552389</v>
      </c>
      <c r="AF26" s="54">
        <f t="shared" si="74"/>
        <v>-96.83066009140956</v>
      </c>
      <c r="AG26" s="16">
        <f t="shared" si="33"/>
        <v>0.9768329926420786</v>
      </c>
      <c r="AH26" s="16">
        <f t="shared" si="90"/>
        <v>10.545162919062859</v>
      </c>
      <c r="AI26" s="54">
        <f t="shared" si="91"/>
        <v>101.39679210969139</v>
      </c>
      <c r="AJ26" s="16">
        <f t="shared" si="36"/>
        <v>1.5908604865104703</v>
      </c>
      <c r="AK26" s="16">
        <f t="shared" si="92"/>
        <v>4.566132018281844</v>
      </c>
      <c r="AL26" s="49">
        <f t="shared" si="2"/>
        <v>12.899465351615177</v>
      </c>
      <c r="AP26" s="1">
        <f t="shared" si="38"/>
        <v>2033</v>
      </c>
      <c r="AQ26" s="36">
        <f t="shared" si="39"/>
        <v>25</v>
      </c>
      <c r="AR26" s="56">
        <f t="shared" si="40"/>
        <v>-11.998619120812208</v>
      </c>
      <c r="AS26" s="38">
        <f t="shared" si="75"/>
        <v>69.7378244477704</v>
      </c>
      <c r="AT26" s="38">
        <f t="shared" si="3"/>
        <v>8.7172280559713</v>
      </c>
      <c r="AU26" s="39">
        <f aca="true" t="shared" si="93" ref="AU26:AU41">AU25+AT26-AT2</f>
        <v>89.4536716245539</v>
      </c>
      <c r="AV26" s="38">
        <f t="shared" si="4"/>
        <v>19.715847176783512</v>
      </c>
      <c r="AW26" s="37">
        <f t="shared" si="42"/>
        <v>723.6293729964312</v>
      </c>
      <c r="AX26" s="37">
        <f t="shared" si="43"/>
        <v>782.701337534504</v>
      </c>
      <c r="AY26" s="38">
        <f t="shared" si="44"/>
        <v>59.07196453807298</v>
      </c>
      <c r="AZ26" s="4">
        <f t="shared" si="82"/>
        <v>43182389170.931496</v>
      </c>
      <c r="BA26" s="19">
        <f t="shared" si="83"/>
        <v>26279826362.15693</v>
      </c>
      <c r="BB26" s="7">
        <f t="shared" si="46"/>
        <v>0.43932553635608923</v>
      </c>
      <c r="BD26" s="21"/>
      <c r="BE26" s="1">
        <f t="shared" si="47"/>
        <v>2033</v>
      </c>
      <c r="BF26" s="36">
        <f t="shared" si="48"/>
        <v>25</v>
      </c>
      <c r="BG26" s="56">
        <f t="shared" si="49"/>
        <v>5.074546277163918</v>
      </c>
      <c r="BH26" s="56">
        <f t="shared" si="50"/>
        <v>177.82522481187812</v>
      </c>
      <c r="BI26" s="38">
        <f t="shared" si="51"/>
        <v>126.72515018751051</v>
      </c>
      <c r="BJ26" s="38">
        <f t="shared" si="6"/>
        <v>15.840643773438813</v>
      </c>
      <c r="BK26" s="39">
        <f aca="true" t="shared" si="94" ref="BK26:BK41">BK25+BJ26-BJ2</f>
        <v>136.4912476837854</v>
      </c>
      <c r="BL26" s="38">
        <f t="shared" si="7"/>
        <v>9.766097496274881</v>
      </c>
      <c r="BM26" s="37">
        <f t="shared" si="53"/>
        <v>1099.929981470283</v>
      </c>
      <c r="BN26" s="37">
        <f t="shared" si="54"/>
        <v>1058.5960043421906</v>
      </c>
      <c r="BO26" s="38">
        <f t="shared" si="55"/>
        <v>-41.33397712809278</v>
      </c>
      <c r="BP26" s="4">
        <f t="shared" si="8"/>
        <v>61675745365.08388</v>
      </c>
      <c r="BQ26" s="19">
        <f t="shared" si="56"/>
        <v>-32047235259.844166</v>
      </c>
      <c r="BR26" s="7">
        <f t="shared" si="9"/>
        <v>0.6274717641356612</v>
      </c>
      <c r="BS26" s="2"/>
      <c r="BT26" s="2"/>
      <c r="BU26" s="6" t="s">
        <v>12</v>
      </c>
      <c r="BV26" s="1"/>
      <c r="BW26" s="1">
        <f t="shared" si="57"/>
        <v>2033</v>
      </c>
      <c r="BX26" s="36">
        <f t="shared" si="58"/>
        <v>25</v>
      </c>
      <c r="BY26" s="56">
        <f t="shared" si="59"/>
        <v>7.999999999999986</v>
      </c>
      <c r="BZ26" s="56">
        <f t="shared" si="60"/>
        <v>200</v>
      </c>
      <c r="CA26" s="38">
        <f t="shared" si="61"/>
        <v>135.1296107427914</v>
      </c>
      <c r="CB26" s="38">
        <f t="shared" si="10"/>
        <v>16.891201342848927</v>
      </c>
      <c r="CC26" s="39">
        <f aca="true" t="shared" si="95" ref="CC26:CC41">CC25+CB26-CB2</f>
        <v>143.02081208564036</v>
      </c>
      <c r="CD26" s="38">
        <f t="shared" si="11"/>
        <v>7.8912013428489445</v>
      </c>
      <c r="CE26" s="37">
        <f t="shared" si="63"/>
        <v>1152.1664966851229</v>
      </c>
      <c r="CF26" s="37">
        <f t="shared" si="64"/>
        <v>1095.1873087707631</v>
      </c>
      <c r="CG26" s="38">
        <f t="shared" si="65"/>
        <v>-56.97918791435963</v>
      </c>
      <c r="CH26" s="4">
        <f t="shared" si="12"/>
        <v>48004035432.050224</v>
      </c>
      <c r="CI26" s="19">
        <f t="shared" si="66"/>
        <v>-48665883275.73387</v>
      </c>
      <c r="CJ26" s="7">
        <f t="shared" si="13"/>
        <v>0.488379615355758</v>
      </c>
      <c r="CK26" s="4">
        <f t="shared" si="67"/>
        <v>-101387608147.85536</v>
      </c>
      <c r="CL26" s="4">
        <f t="shared" si="68"/>
        <v>-46.0297787472802</v>
      </c>
      <c r="CM26" s="4">
        <f t="shared" si="76"/>
        <v>732079099981.3037</v>
      </c>
      <c r="CN26" s="4">
        <f t="shared" si="77"/>
        <v>332.362500834479</v>
      </c>
      <c r="CO26" s="1" t="s">
        <v>79</v>
      </c>
      <c r="CP26" s="70" t="s">
        <v>117</v>
      </c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ht="12.75">
      <c r="A27" s="6" t="s">
        <v>70</v>
      </c>
      <c r="B27" s="51"/>
      <c r="C27" s="16"/>
      <c r="D27" s="1">
        <f t="shared" si="14"/>
        <v>2034</v>
      </c>
      <c r="E27" s="17">
        <f t="shared" si="15"/>
        <v>26</v>
      </c>
      <c r="F27" s="7">
        <f t="shared" si="78"/>
        <v>-90.28921619490332</v>
      </c>
      <c r="G27" s="16">
        <f t="shared" si="79"/>
        <v>9.849732675807628</v>
      </c>
      <c r="H27" s="16">
        <f t="shared" si="17"/>
        <v>98.34705943388387</v>
      </c>
      <c r="I27" s="16">
        <f t="shared" si="18"/>
        <v>831.8176537727219</v>
      </c>
      <c r="J27" s="16">
        <f t="shared" si="19"/>
        <v>8.057843238980553</v>
      </c>
      <c r="K27" s="16">
        <f t="shared" si="20"/>
        <v>-69.69705770454718</v>
      </c>
      <c r="L27" s="24">
        <f t="shared" si="0"/>
        <v>8.057843238980553</v>
      </c>
      <c r="M27" s="38">
        <f t="shared" si="21"/>
        <v>-78.03039103788049</v>
      </c>
      <c r="N27" s="24"/>
      <c r="P27" s="1">
        <f t="shared" si="84"/>
        <v>2034</v>
      </c>
      <c r="Q27" s="17">
        <f t="shared" si="85"/>
        <v>26</v>
      </c>
      <c r="R27" s="7">
        <f t="shared" si="80"/>
        <v>-90.28921619490332</v>
      </c>
      <c r="S27" s="47">
        <f t="shared" si="70"/>
        <v>-909.8480448106026</v>
      </c>
      <c r="T27" s="16">
        <f t="shared" si="25"/>
        <v>9.849732675807633</v>
      </c>
      <c r="U27" s="16">
        <f t="shared" si="86"/>
        <v>98.34705943388389</v>
      </c>
      <c r="V27" s="16">
        <f t="shared" si="87"/>
        <v>831.817653772722</v>
      </c>
      <c r="W27" s="16">
        <f t="shared" si="28"/>
        <v>8.057843238980567</v>
      </c>
      <c r="X27" s="16">
        <f t="shared" si="88"/>
        <v>-69.69705770454705</v>
      </c>
      <c r="Y27" s="24">
        <f t="shared" si="1"/>
        <v>8.057843238980567</v>
      </c>
      <c r="Z27" s="21">
        <f t="shared" si="89"/>
        <v>-78.03039103788036</v>
      </c>
      <c r="AA27" s="21">
        <f t="shared" si="71"/>
        <v>16.265953802153604</v>
      </c>
      <c r="AB27" s="24">
        <f t="shared" si="72"/>
        <v>12.258825157022976</v>
      </c>
      <c r="AC27" s="1">
        <f t="shared" si="31"/>
        <v>2034</v>
      </c>
      <c r="AD27" s="17">
        <f t="shared" si="32"/>
        <v>26</v>
      </c>
      <c r="AE27" s="7">
        <f t="shared" si="81"/>
        <v>-9.849732675807628</v>
      </c>
      <c r="AF27" s="54">
        <f t="shared" si="74"/>
        <v>-106.68039276721719</v>
      </c>
      <c r="AG27" s="16">
        <f t="shared" si="33"/>
        <v>1.0745162919062865</v>
      </c>
      <c r="AH27" s="15">
        <f aca="true" t="shared" si="96" ref="AH27:AH51">AH26+AG27-AG2</f>
        <v>11.619679210969146</v>
      </c>
      <c r="AI27" s="54">
        <f t="shared" si="91"/>
        <v>113.01647132066054</v>
      </c>
      <c r="AJ27" s="16">
        <f t="shared" si="36"/>
        <v>1.7699465351615178</v>
      </c>
      <c r="AK27" s="16">
        <f t="shared" si="92"/>
        <v>6.336078553443362</v>
      </c>
      <c r="AL27" s="49">
        <f t="shared" si="2"/>
        <v>14.669411886776697</v>
      </c>
      <c r="AP27" s="1">
        <f t="shared" si="38"/>
        <v>2034</v>
      </c>
      <c r="AQ27" s="36">
        <f t="shared" si="39"/>
        <v>26</v>
      </c>
      <c r="AR27" s="56">
        <f t="shared" si="40"/>
        <v>-13.131480743722818</v>
      </c>
      <c r="AS27" s="38">
        <f t="shared" si="75"/>
        <v>76.32219088083109</v>
      </c>
      <c r="AT27" s="38">
        <f t="shared" si="3"/>
        <v>9.540273860103886</v>
      </c>
      <c r="AU27" s="38">
        <f t="shared" si="93"/>
        <v>97.89952948465779</v>
      </c>
      <c r="AV27" s="38">
        <f t="shared" si="4"/>
        <v>21.577338603826703</v>
      </c>
      <c r="AW27" s="37">
        <f t="shared" si="42"/>
        <v>799.9515638772623</v>
      </c>
      <c r="AX27" s="37">
        <f t="shared" si="43"/>
        <v>880.6008670191618</v>
      </c>
      <c r="AY27" s="40">
        <f t="shared" si="44"/>
        <v>80.64930314189968</v>
      </c>
      <c r="AZ27" s="4">
        <f t="shared" si="82"/>
        <v>47259497626.89416</v>
      </c>
      <c r="BA27" s="19">
        <f t="shared" si="83"/>
        <v>28761062447.96635</v>
      </c>
      <c r="BB27" s="7">
        <f t="shared" si="46"/>
        <v>0.48080489619668565</v>
      </c>
      <c r="BC27" s="33"/>
      <c r="BD27" s="33"/>
      <c r="BE27" s="1">
        <f t="shared" si="47"/>
        <v>2034</v>
      </c>
      <c r="BF27" s="36">
        <f t="shared" si="48"/>
        <v>26</v>
      </c>
      <c r="BG27" s="56">
        <f t="shared" si="49"/>
        <v>4.693610475700268</v>
      </c>
      <c r="BH27" s="56">
        <f t="shared" si="50"/>
        <v>182.51883528757838</v>
      </c>
      <c r="BI27" s="60">
        <f>BI26*(1+$BD$21)-BJ2</f>
        <v>141.18485815948566</v>
      </c>
      <c r="BJ27" s="38">
        <f t="shared" si="6"/>
        <v>17.648107269935707</v>
      </c>
      <c r="BK27" s="38">
        <f t="shared" si="94"/>
        <v>153.0173609537211</v>
      </c>
      <c r="BL27" s="38">
        <f t="shared" si="7"/>
        <v>11.832502794235438</v>
      </c>
      <c r="BM27" s="37">
        <f t="shared" si="53"/>
        <v>1241.1148396297688</v>
      </c>
      <c r="BN27" s="37">
        <f t="shared" si="54"/>
        <v>1211.6133652959115</v>
      </c>
      <c r="BO27" s="40">
        <f t="shared" si="55"/>
        <v>-29.501474333857345</v>
      </c>
      <c r="BP27" s="4">
        <f t="shared" si="8"/>
        <v>74725695667.8213</v>
      </c>
      <c r="BQ27" s="19">
        <f t="shared" si="56"/>
        <v>-29641514909.36867</v>
      </c>
      <c r="BR27" s="7">
        <f t="shared" si="9"/>
        <v>0.760238304529627</v>
      </c>
      <c r="BS27" s="2"/>
      <c r="BT27" s="2"/>
      <c r="BU27" s="6" t="s">
        <v>69</v>
      </c>
      <c r="BV27" s="1"/>
      <c r="BW27" s="1">
        <f t="shared" si="57"/>
        <v>2034</v>
      </c>
      <c r="BX27" s="36">
        <f t="shared" si="58"/>
        <v>26</v>
      </c>
      <c r="BY27" s="56">
        <f t="shared" si="59"/>
        <v>7.999999999999972</v>
      </c>
      <c r="BZ27" s="56">
        <f t="shared" si="60"/>
        <v>207.99999999999997</v>
      </c>
      <c r="CA27" s="60">
        <f>CA26*(1+$BV$14)-CB2</f>
        <v>151.02081208564033</v>
      </c>
      <c r="CB27" s="38">
        <f t="shared" si="10"/>
        <v>18.87760151070504</v>
      </c>
      <c r="CC27" s="38">
        <f t="shared" si="95"/>
        <v>160.7734135963454</v>
      </c>
      <c r="CD27" s="38">
        <f t="shared" si="11"/>
        <v>9.752601510705063</v>
      </c>
      <c r="CE27" s="37">
        <f t="shared" si="63"/>
        <v>1303.1873087707631</v>
      </c>
      <c r="CF27" s="37">
        <f t="shared" si="64"/>
        <v>1255.9607223671085</v>
      </c>
      <c r="CG27" s="40">
        <f t="shared" si="65"/>
        <v>-47.226586403654565</v>
      </c>
      <c r="CH27" s="4">
        <f t="shared" si="12"/>
        <v>59327370844.339905</v>
      </c>
      <c r="CI27" s="19">
        <f t="shared" si="66"/>
        <v>-48665883275.73378</v>
      </c>
      <c r="CJ27" s="7">
        <f t="shared" si="13"/>
        <v>0.6035800593064778</v>
      </c>
      <c r="CK27" s="4">
        <f t="shared" si="67"/>
        <v>-125303220312.0248</v>
      </c>
      <c r="CL27" s="4">
        <f t="shared" si="68"/>
        <v>-56.88742058963554</v>
      </c>
      <c r="CM27" s="4">
        <f t="shared" si="76"/>
        <v>606775879669.2789</v>
      </c>
      <c r="CN27" s="4">
        <f t="shared" si="77"/>
        <v>275.47508024484347</v>
      </c>
      <c r="CO27" s="1" t="s">
        <v>77</v>
      </c>
      <c r="CP27" s="70" t="s">
        <v>115</v>
      </c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2:121" ht="12.75">
      <c r="B28" s="51"/>
      <c r="C28" s="16"/>
      <c r="D28" s="1">
        <f t="shared" si="14"/>
        <v>2035</v>
      </c>
      <c r="E28" s="17">
        <f t="shared" si="15"/>
        <v>27</v>
      </c>
      <c r="F28" s="16">
        <f t="shared" si="78"/>
        <v>-99.31813781439365</v>
      </c>
      <c r="G28" s="16">
        <f t="shared" si="79"/>
        <v>10.834705943388391</v>
      </c>
      <c r="H28" s="15">
        <f aca="true" t="shared" si="97" ref="H28:H42">H27+G28-G3</f>
        <v>108.18176537727226</v>
      </c>
      <c r="I28" s="7">
        <f aca="true" t="shared" si="98" ref="I28:I59">I27+H28</f>
        <v>939.9994191499941</v>
      </c>
      <c r="J28" s="16">
        <f t="shared" si="19"/>
        <v>8.863627562878605</v>
      </c>
      <c r="K28" s="16">
        <f t="shared" si="20"/>
        <v>-60.83343014166857</v>
      </c>
      <c r="L28" s="24">
        <f t="shared" si="0"/>
        <v>8.863627562878605</v>
      </c>
      <c r="M28" s="38">
        <f t="shared" si="21"/>
        <v>-69.16676347500189</v>
      </c>
      <c r="N28" s="24"/>
      <c r="P28" s="1">
        <f t="shared" si="84"/>
        <v>2035</v>
      </c>
      <c r="Q28" s="17">
        <f t="shared" si="85"/>
        <v>27</v>
      </c>
      <c r="R28" s="16">
        <f t="shared" si="80"/>
        <v>-99.31813781439365</v>
      </c>
      <c r="S28" s="47">
        <f t="shared" si="70"/>
        <v>-1009.1661826249963</v>
      </c>
      <c r="T28" s="16">
        <f t="shared" si="25"/>
        <v>10.834705943388398</v>
      </c>
      <c r="U28" s="15">
        <f aca="true" t="shared" si="99" ref="U28:U51">U27+T28-T3</f>
        <v>108.18176537727228</v>
      </c>
      <c r="V28" s="7">
        <f t="shared" si="87"/>
        <v>939.9994191499943</v>
      </c>
      <c r="W28" s="16">
        <f t="shared" si="28"/>
        <v>8.863627562878634</v>
      </c>
      <c r="X28" s="16">
        <f t="shared" si="88"/>
        <v>-60.833430141668416</v>
      </c>
      <c r="Y28" s="24">
        <f t="shared" si="1"/>
        <v>8.863627562878634</v>
      </c>
      <c r="Z28" s="21">
        <f t="shared" si="89"/>
        <v>-69.16676347500173</v>
      </c>
      <c r="AA28" s="21">
        <f t="shared" si="71"/>
        <v>17.892549182368967</v>
      </c>
      <c r="AB28" s="24">
        <f t="shared" si="72"/>
        <v>30.151374339391943</v>
      </c>
      <c r="AC28" s="1">
        <f t="shared" si="31"/>
        <v>2035</v>
      </c>
      <c r="AD28" s="17">
        <f t="shared" si="32"/>
        <v>27</v>
      </c>
      <c r="AE28" s="16">
        <f t="shared" si="81"/>
        <v>-10.834705943388391</v>
      </c>
      <c r="AF28" s="54">
        <f t="shared" si="74"/>
        <v>-117.51509871060557</v>
      </c>
      <c r="AG28" s="16">
        <f t="shared" si="33"/>
        <v>1.1819679210969152</v>
      </c>
      <c r="AH28" s="47">
        <f t="shared" si="96"/>
        <v>11.80164713206606</v>
      </c>
      <c r="AI28" s="54">
        <f t="shared" si="91"/>
        <v>124.81811845272661</v>
      </c>
      <c r="AJ28" s="16">
        <f t="shared" si="36"/>
        <v>0.9669411886776693</v>
      </c>
      <c r="AK28" s="16">
        <f t="shared" si="92"/>
        <v>7.303019742121031</v>
      </c>
      <c r="AL28" s="49">
        <f t="shared" si="2"/>
        <v>15.636353075454366</v>
      </c>
      <c r="AO28" s="63">
        <f>SUM(AR18:AR29)</f>
        <v>-93.50384814346292</v>
      </c>
      <c r="AP28" s="1">
        <f t="shared" si="38"/>
        <v>2035</v>
      </c>
      <c r="AQ28" s="36">
        <f t="shared" si="39"/>
        <v>27</v>
      </c>
      <c r="AR28" s="56">
        <f t="shared" si="40"/>
        <v>-14.37130262962215</v>
      </c>
      <c r="AS28" s="38">
        <f t="shared" si="75"/>
        <v>83.52822685503564</v>
      </c>
      <c r="AT28" s="38">
        <f t="shared" si="3"/>
        <v>10.441028356879455</v>
      </c>
      <c r="AU28" s="38">
        <f t="shared" si="93"/>
        <v>107.14281146048124</v>
      </c>
      <c r="AV28" s="38">
        <f t="shared" si="4"/>
        <v>23.6145846054456</v>
      </c>
      <c r="AW28" s="37">
        <f t="shared" si="42"/>
        <v>883.4797907322979</v>
      </c>
      <c r="AX28" s="37">
        <f t="shared" si="43"/>
        <v>987.743678479643</v>
      </c>
      <c r="AY28" s="38">
        <f t="shared" si="44"/>
        <v>104.26388774734528</v>
      </c>
      <c r="AZ28" s="4">
        <f t="shared" si="82"/>
        <v>51721550354.834984</v>
      </c>
      <c r="BA28" s="19">
        <f t="shared" si="83"/>
        <v>31476566920.053535</v>
      </c>
      <c r="BB28" s="7">
        <f t="shared" si="46"/>
        <v>0.5262005712759918</v>
      </c>
      <c r="BC28" s="33"/>
      <c r="BD28" s="73">
        <f>SUM(BG2:BG28)</f>
        <v>186.78804407965123</v>
      </c>
      <c r="BE28" s="1">
        <f t="shared" si="47"/>
        <v>2035</v>
      </c>
      <c r="BF28" s="36">
        <f t="shared" si="48"/>
        <v>27</v>
      </c>
      <c r="BG28" s="56">
        <f t="shared" si="49"/>
        <v>4.269208792072845</v>
      </c>
      <c r="BH28" s="56">
        <f t="shared" si="50"/>
        <v>186.78804407965123</v>
      </c>
      <c r="BI28" s="60">
        <f>BI27*(1+$BD$21)-BJ3</f>
        <v>157.28656974579394</v>
      </c>
      <c r="BJ28" s="38">
        <f t="shared" si="6"/>
        <v>19.660821218224243</v>
      </c>
      <c r="BK28" s="38">
        <f t="shared" si="94"/>
        <v>171.41931163590934</v>
      </c>
      <c r="BL28" s="38">
        <f t="shared" si="7"/>
        <v>14.132741890115398</v>
      </c>
      <c r="BM28" s="37">
        <f t="shared" si="53"/>
        <v>1398.4014093755627</v>
      </c>
      <c r="BN28" s="37">
        <f t="shared" si="54"/>
        <v>1383.0326769318208</v>
      </c>
      <c r="BO28" s="38">
        <f t="shared" si="55"/>
        <v>-15.368732443741948</v>
      </c>
      <c r="BP28" s="4">
        <f t="shared" si="8"/>
        <v>89252374395.98439</v>
      </c>
      <c r="BQ28" s="19">
        <f t="shared" si="56"/>
        <v>-26961294874.50808</v>
      </c>
      <c r="BR28" s="7">
        <f t="shared" si="9"/>
        <v>0.9080286664399144</v>
      </c>
      <c r="BS28" s="2"/>
      <c r="BT28" s="2"/>
      <c r="BU28" s="1"/>
      <c r="BV28" s="72">
        <f>SUM(BY2:BY28)</f>
        <v>215.99999999999994</v>
      </c>
      <c r="BW28" s="1">
        <f t="shared" si="57"/>
        <v>2035</v>
      </c>
      <c r="BX28" s="36">
        <f t="shared" si="58"/>
        <v>27</v>
      </c>
      <c r="BY28" s="56">
        <f t="shared" si="59"/>
        <v>7.999999999999972</v>
      </c>
      <c r="BZ28" s="56">
        <f t="shared" si="60"/>
        <v>215.99999999999994</v>
      </c>
      <c r="CA28" s="60">
        <f>CA27*(1+$BV$14)-CB3</f>
        <v>168.77341359634536</v>
      </c>
      <c r="CB28" s="38">
        <f t="shared" si="10"/>
        <v>21.09667669954317</v>
      </c>
      <c r="CC28" s="38">
        <f t="shared" si="95"/>
        <v>180.60446529588856</v>
      </c>
      <c r="CD28" s="38">
        <f t="shared" si="11"/>
        <v>11.831051699543195</v>
      </c>
      <c r="CE28" s="37">
        <f t="shared" si="63"/>
        <v>1471.9607223671085</v>
      </c>
      <c r="CF28" s="37">
        <f t="shared" si="64"/>
        <v>1436.565187662997</v>
      </c>
      <c r="CG28" s="38">
        <f t="shared" si="65"/>
        <v>-35.39553470411137</v>
      </c>
      <c r="CH28" s="4">
        <f t="shared" si="12"/>
        <v>71971072629.89287</v>
      </c>
      <c r="CI28" s="19">
        <f t="shared" si="66"/>
        <v>-48665883275.73378</v>
      </c>
      <c r="CJ28" s="7">
        <f t="shared" si="13"/>
        <v>0.7322135410361937</v>
      </c>
      <c r="CK28" s="4">
        <f t="shared" si="67"/>
        <v>-152007531119.11383</v>
      </c>
      <c r="CL28" s="4">
        <f t="shared" si="68"/>
        <v>-69.01112624266126</v>
      </c>
      <c r="CM28" s="4">
        <f t="shared" si="76"/>
        <v>454768348550.1651</v>
      </c>
      <c r="CN28" s="4">
        <f t="shared" si="77"/>
        <v>206.46395400218222</v>
      </c>
      <c r="CO28" s="1" t="s">
        <v>81</v>
      </c>
      <c r="CP28" s="69" t="s">
        <v>108</v>
      </c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ht="12.75">
      <c r="A29" s="12" t="s">
        <v>15</v>
      </c>
      <c r="B29" s="51"/>
      <c r="C29" s="16"/>
      <c r="D29" s="1">
        <f t="shared" si="14"/>
        <v>2036</v>
      </c>
      <c r="E29" s="17">
        <f t="shared" si="15"/>
        <v>28</v>
      </c>
      <c r="F29" s="16">
        <f t="shared" si="78"/>
        <v>-109.24995159583302</v>
      </c>
      <c r="G29" s="16">
        <f t="shared" si="79"/>
        <v>11.91817653772723</v>
      </c>
      <c r="H29" s="7">
        <f t="shared" si="97"/>
        <v>118.9999419149995</v>
      </c>
      <c r="I29" s="7">
        <f t="shared" si="98"/>
        <v>1058.9993610649935</v>
      </c>
      <c r="J29" s="16">
        <f t="shared" si="19"/>
        <v>9.749990319166471</v>
      </c>
      <c r="K29" s="16">
        <f t="shared" si="20"/>
        <v>-51.0834398225021</v>
      </c>
      <c r="L29" s="24">
        <f t="shared" si="0"/>
        <v>9.749990319166471</v>
      </c>
      <c r="M29" s="38">
        <f t="shared" si="21"/>
        <v>-59.416773155835415</v>
      </c>
      <c r="N29" s="24"/>
      <c r="P29" s="1">
        <f t="shared" si="84"/>
        <v>2036</v>
      </c>
      <c r="Q29" s="17">
        <f t="shared" si="85"/>
        <v>28</v>
      </c>
      <c r="R29" s="16">
        <f t="shared" si="80"/>
        <v>-109.24995159583302</v>
      </c>
      <c r="S29" s="47">
        <f t="shared" si="70"/>
        <v>-1118.4161342208292</v>
      </c>
      <c r="T29" s="16">
        <f t="shared" si="25"/>
        <v>11.918176537727238</v>
      </c>
      <c r="U29" s="7">
        <f t="shared" si="99"/>
        <v>118.99994191499952</v>
      </c>
      <c r="V29" s="7">
        <f t="shared" si="87"/>
        <v>1058.9993610649938</v>
      </c>
      <c r="W29" s="16">
        <f t="shared" si="28"/>
        <v>9.7499903191665</v>
      </c>
      <c r="X29" s="16">
        <f t="shared" si="88"/>
        <v>-51.083439822501916</v>
      </c>
      <c r="Y29" s="24">
        <f t="shared" si="1"/>
        <v>9.7499903191665</v>
      </c>
      <c r="Z29" s="21">
        <f t="shared" si="89"/>
        <v>-59.41677315583523</v>
      </c>
      <c r="AA29" s="21">
        <f t="shared" si="71"/>
        <v>19.681804100605873</v>
      </c>
      <c r="AB29" s="24">
        <f t="shared" si="72"/>
        <v>49.833178439997816</v>
      </c>
      <c r="AC29" s="1">
        <f t="shared" si="31"/>
        <v>2036</v>
      </c>
      <c r="AD29" s="17">
        <f t="shared" si="32"/>
        <v>28</v>
      </c>
      <c r="AE29" s="16">
        <f t="shared" si="81"/>
        <v>-11.91817653772723</v>
      </c>
      <c r="AF29" s="54">
        <f t="shared" si="74"/>
        <v>-129.4332752483328</v>
      </c>
      <c r="AG29" s="16">
        <f t="shared" si="33"/>
        <v>1.3001647132066068</v>
      </c>
      <c r="AH29" s="7">
        <f t="shared" si="96"/>
        <v>12.981811845272668</v>
      </c>
      <c r="AI29" s="54">
        <f t="shared" si="91"/>
        <v>137.79993029799928</v>
      </c>
      <c r="AJ29" s="16">
        <f t="shared" si="36"/>
        <v>1.0636353075454377</v>
      </c>
      <c r="AK29" s="16">
        <f t="shared" si="92"/>
        <v>8.36665504966647</v>
      </c>
      <c r="AL29" s="49">
        <f t="shared" si="2"/>
        <v>16.699988382999805</v>
      </c>
      <c r="AO29" s="63">
        <f>SUM(AR2:AR29)</f>
        <v>-12.849259825564594</v>
      </c>
      <c r="AP29" s="1">
        <f t="shared" si="38"/>
        <v>2036</v>
      </c>
      <c r="AQ29" s="36">
        <f t="shared" si="39"/>
        <v>28</v>
      </c>
      <c r="AR29" s="58">
        <f t="shared" si="40"/>
        <v>-15.728183538700549</v>
      </c>
      <c r="AS29" s="38">
        <f t="shared" si="75"/>
        <v>91.41462792178069</v>
      </c>
      <c r="AT29" s="38">
        <f t="shared" si="3"/>
        <v>11.426828490222587</v>
      </c>
      <c r="AU29" s="38">
        <f t="shared" si="93"/>
        <v>117.25880714733405</v>
      </c>
      <c r="AV29" s="38">
        <f t="shared" si="4"/>
        <v>25.84417922555336</v>
      </c>
      <c r="AW29" s="37">
        <f t="shared" si="42"/>
        <v>974.8944186540787</v>
      </c>
      <c r="AX29" s="37">
        <f t="shared" si="43"/>
        <v>1105.002485626977</v>
      </c>
      <c r="AY29" s="38">
        <f t="shared" si="44"/>
        <v>130.10806697289865</v>
      </c>
      <c r="AZ29" s="4">
        <f t="shared" si="82"/>
        <v>56604892253.13711</v>
      </c>
      <c r="BA29" s="19">
        <f t="shared" si="83"/>
        <v>34448458462.3773</v>
      </c>
      <c r="BB29" s="7">
        <f t="shared" si="46"/>
        <v>0.5758823244135861</v>
      </c>
      <c r="BC29" s="33"/>
      <c r="BD29" s="33"/>
      <c r="BE29" s="1">
        <f t="shared" si="47"/>
        <v>2036</v>
      </c>
      <c r="BF29" s="36">
        <f t="shared" si="48"/>
        <v>28</v>
      </c>
      <c r="BG29" s="56">
        <f t="shared" si="49"/>
        <v>-14.132741890115398</v>
      </c>
      <c r="BH29" s="56">
        <f t="shared" si="50"/>
        <v>172.65530218953583</v>
      </c>
      <c r="BI29" s="39">
        <f>AVERAGE($BI$28:BI28)</f>
        <v>157.28656974579394</v>
      </c>
      <c r="BJ29" s="38">
        <f t="shared" si="6"/>
        <v>19.660821218224243</v>
      </c>
      <c r="BK29" s="38">
        <f t="shared" si="94"/>
        <v>189.6676876659244</v>
      </c>
      <c r="BL29" s="38">
        <f t="shared" si="7"/>
        <v>32.381117920130464</v>
      </c>
      <c r="BM29" s="59">
        <f t="shared" si="53"/>
        <v>1555.6879791213566</v>
      </c>
      <c r="BN29" s="59">
        <f t="shared" si="54"/>
        <v>1572.7003645977452</v>
      </c>
      <c r="BO29" s="39">
        <f t="shared" si="55"/>
        <v>17.012385476388516</v>
      </c>
      <c r="BP29" s="4">
        <f t="shared" si="8"/>
        <v>204496175083.29132</v>
      </c>
      <c r="BQ29" s="19">
        <f t="shared" si="56"/>
        <v>89252374395.98439</v>
      </c>
      <c r="BR29" s="7">
        <f t="shared" si="9"/>
        <v>2.0804868263683827</v>
      </c>
      <c r="BS29" s="2"/>
      <c r="BT29" s="2"/>
      <c r="BU29" s="12" t="s">
        <v>15</v>
      </c>
      <c r="BV29" s="1"/>
      <c r="BW29" s="1">
        <f t="shared" si="57"/>
        <v>2036</v>
      </c>
      <c r="BX29" s="36">
        <f t="shared" si="58"/>
        <v>28</v>
      </c>
      <c r="BY29" s="56">
        <f t="shared" si="59"/>
        <v>-11.831051699543195</v>
      </c>
      <c r="BZ29" s="56">
        <f t="shared" si="60"/>
        <v>204.16894830045675</v>
      </c>
      <c r="CA29" s="39">
        <f>AVERAGE($CA$28:CA28)</f>
        <v>168.77341359634536</v>
      </c>
      <c r="CB29" s="38">
        <f t="shared" si="10"/>
        <v>21.09667669954317</v>
      </c>
      <c r="CC29" s="38">
        <f t="shared" si="95"/>
        <v>200.27731387043173</v>
      </c>
      <c r="CD29" s="38">
        <f t="shared" si="11"/>
        <v>31.503900274086362</v>
      </c>
      <c r="CE29" s="45">
        <f t="shared" si="63"/>
        <v>1640.7341359634538</v>
      </c>
      <c r="CF29" s="45">
        <f t="shared" si="64"/>
        <v>1636.8425015334287</v>
      </c>
      <c r="CG29" s="40">
        <f t="shared" si="65"/>
        <v>-3.8916344300250074</v>
      </c>
      <c r="CH29" s="4">
        <f t="shared" si="12"/>
        <v>191645641683.63123</v>
      </c>
      <c r="CI29" s="19">
        <f t="shared" si="66"/>
        <v>71971072629.89287</v>
      </c>
      <c r="CJ29" s="7">
        <f t="shared" si="13"/>
        <v>1.9497490977095928</v>
      </c>
      <c r="CK29" s="4">
        <f t="shared" si="67"/>
        <v>-404767912684.5115</v>
      </c>
      <c r="CL29" s="4">
        <f t="shared" si="68"/>
        <v>-183.7638524591291</v>
      </c>
      <c r="CM29" s="4">
        <f t="shared" si="76"/>
        <v>50000435865.653625</v>
      </c>
      <c r="CN29" s="4">
        <f t="shared" si="77"/>
        <v>22.70010154305311</v>
      </c>
      <c r="CO29" s="1" t="s">
        <v>111</v>
      </c>
      <c r="CP29" s="69" t="s">
        <v>99</v>
      </c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ht="12.75">
      <c r="A30" s="12" t="s">
        <v>16</v>
      </c>
      <c r="B30" s="51"/>
      <c r="C30" s="16"/>
      <c r="D30" s="1">
        <f t="shared" si="14"/>
        <v>2037</v>
      </c>
      <c r="E30" s="17">
        <f t="shared" si="15"/>
        <v>29</v>
      </c>
      <c r="F30" s="16">
        <f t="shared" si="78"/>
        <v>-120.17494675541634</v>
      </c>
      <c r="G30" s="16">
        <f t="shared" si="79"/>
        <v>13.109994191499954</v>
      </c>
      <c r="H30" s="7">
        <f t="shared" si="97"/>
        <v>130.89993610649944</v>
      </c>
      <c r="I30" s="7">
        <f t="shared" si="98"/>
        <v>1189.899297171493</v>
      </c>
      <c r="J30" s="16">
        <f t="shared" si="19"/>
        <v>10.724989351083096</v>
      </c>
      <c r="K30" s="16">
        <f t="shared" si="20"/>
        <v>-40.358450471419005</v>
      </c>
      <c r="L30" s="24">
        <f t="shared" si="0"/>
        <v>10.724989351083096</v>
      </c>
      <c r="M30" s="38">
        <f t="shared" si="21"/>
        <v>-48.69178380475232</v>
      </c>
      <c r="N30" s="24"/>
      <c r="P30" s="1">
        <f t="shared" si="84"/>
        <v>2037</v>
      </c>
      <c r="Q30" s="17">
        <f t="shared" si="85"/>
        <v>29</v>
      </c>
      <c r="R30" s="16">
        <f t="shared" si="80"/>
        <v>-120.17494675541634</v>
      </c>
      <c r="S30" s="47">
        <f t="shared" si="70"/>
        <v>-1238.5910809762456</v>
      </c>
      <c r="T30" s="16">
        <f t="shared" si="25"/>
        <v>13.109994191499963</v>
      </c>
      <c r="U30" s="7">
        <f t="shared" si="99"/>
        <v>130.89993610649947</v>
      </c>
      <c r="V30" s="7">
        <f t="shared" si="87"/>
        <v>1189.8992971714933</v>
      </c>
      <c r="W30" s="16">
        <f t="shared" si="28"/>
        <v>10.724989351083124</v>
      </c>
      <c r="X30" s="16">
        <f t="shared" si="88"/>
        <v>-40.35845047141879</v>
      </c>
      <c r="Y30" s="24">
        <f t="shared" si="1"/>
        <v>10.724989351083124</v>
      </c>
      <c r="Z30" s="21">
        <f t="shared" si="89"/>
        <v>-48.691783804752106</v>
      </c>
      <c r="AA30" s="21">
        <f t="shared" si="71"/>
        <v>21.649984510666442</v>
      </c>
      <c r="AB30" s="24">
        <f t="shared" si="72"/>
        <v>71.48316295066425</v>
      </c>
      <c r="AC30" s="1">
        <f t="shared" si="31"/>
        <v>2037</v>
      </c>
      <c r="AD30" s="17">
        <f t="shared" si="32"/>
        <v>29</v>
      </c>
      <c r="AE30" s="16">
        <f t="shared" si="81"/>
        <v>-13.109994191499954</v>
      </c>
      <c r="AF30" s="54">
        <f t="shared" si="74"/>
        <v>-142.54326943983276</v>
      </c>
      <c r="AG30" s="16">
        <f t="shared" si="33"/>
        <v>1.4301811845272676</v>
      </c>
      <c r="AH30" s="7">
        <f t="shared" si="96"/>
        <v>14.279993029799936</v>
      </c>
      <c r="AI30" s="54">
        <f t="shared" si="91"/>
        <v>152.0799233277992</v>
      </c>
      <c r="AJ30" s="16">
        <f t="shared" si="36"/>
        <v>1.169998838299982</v>
      </c>
      <c r="AK30" s="16">
        <f t="shared" si="92"/>
        <v>9.536653887966452</v>
      </c>
      <c r="AL30" s="49">
        <f t="shared" si="2"/>
        <v>17.869987221299787</v>
      </c>
      <c r="AP30" s="1">
        <f t="shared" si="38"/>
        <v>2037</v>
      </c>
      <c r="AQ30" s="36">
        <f t="shared" si="39"/>
        <v>29</v>
      </c>
      <c r="AR30" s="56">
        <f t="shared" si="40"/>
        <v>-17.21317571569051</v>
      </c>
      <c r="AS30" s="38">
        <f t="shared" si="75"/>
        <v>100.04563143164354</v>
      </c>
      <c r="AT30" s="38">
        <f t="shared" si="3"/>
        <v>12.505703928955443</v>
      </c>
      <c r="AU30" s="38">
        <f t="shared" si="93"/>
        <v>128.32991468295674</v>
      </c>
      <c r="AV30" s="38">
        <f t="shared" si="4"/>
        <v>28.284283251313198</v>
      </c>
      <c r="AW30" s="37">
        <f t="shared" si="42"/>
        <v>1074.9400500857223</v>
      </c>
      <c r="AX30" s="37">
        <f t="shared" si="43"/>
        <v>1233.3324003099337</v>
      </c>
      <c r="AY30" s="38">
        <f t="shared" si="44"/>
        <v>158.39235022421184</v>
      </c>
      <c r="AZ30" s="4">
        <f t="shared" si="82"/>
        <v>61949299760.109276</v>
      </c>
      <c r="BA30" s="19">
        <f t="shared" si="83"/>
        <v>37700944116.561134</v>
      </c>
      <c r="BB30" s="7">
        <f t="shared" si="46"/>
        <v>0.630254829955419</v>
      </c>
      <c r="BC30" s="33"/>
      <c r="BD30" s="33"/>
      <c r="BE30" s="1">
        <f t="shared" si="47"/>
        <v>2037</v>
      </c>
      <c r="BF30" s="36">
        <f t="shared" si="48"/>
        <v>29</v>
      </c>
      <c r="BG30" s="56">
        <f t="shared" si="49"/>
        <v>-32.381117920130464</v>
      </c>
      <c r="BH30" s="56">
        <f t="shared" si="50"/>
        <v>140.27418426940537</v>
      </c>
      <c r="BI30" s="38">
        <f>AVERAGE($BI$28:BI29)</f>
        <v>157.28656974579394</v>
      </c>
      <c r="BJ30" s="38">
        <f t="shared" si="6"/>
        <v>19.660821218224243</v>
      </c>
      <c r="BK30" s="38">
        <f t="shared" si="94"/>
        <v>207.74375385764907</v>
      </c>
      <c r="BL30" s="38">
        <f t="shared" si="7"/>
        <v>50.45718411185513</v>
      </c>
      <c r="BM30" s="45">
        <f t="shared" si="53"/>
        <v>1712.9745488671506</v>
      </c>
      <c r="BN30" s="45">
        <f t="shared" si="54"/>
        <v>1780.4441184553943</v>
      </c>
      <c r="BO30" s="40">
        <f t="shared" si="55"/>
        <v>67.46956958824364</v>
      </c>
      <c r="BP30" s="4">
        <f t="shared" si="8"/>
        <v>318651789039.47546</v>
      </c>
      <c r="BQ30" s="19">
        <f t="shared" si="56"/>
        <v>204496175083.29132</v>
      </c>
      <c r="BR30" s="15">
        <f aca="true" t="shared" si="100" ref="BR30:BR52">$BP$30*$BD$18+(BP30-$BP$30)*$BD$18/8.94</f>
        <v>3.2418740791866925</v>
      </c>
      <c r="BS30" s="2"/>
      <c r="BT30" s="2"/>
      <c r="BU30" s="12" t="s">
        <v>16</v>
      </c>
      <c r="BV30" s="1"/>
      <c r="BW30" s="1">
        <f t="shared" si="57"/>
        <v>2037</v>
      </c>
      <c r="BX30" s="36">
        <f t="shared" si="58"/>
        <v>29</v>
      </c>
      <c r="BY30" s="56">
        <f t="shared" si="59"/>
        <v>-31.503900274086362</v>
      </c>
      <c r="BZ30" s="56">
        <f t="shared" si="60"/>
        <v>172.66504802637039</v>
      </c>
      <c r="CA30" s="38">
        <f>AVERAGE($CA$28:CA29)</f>
        <v>168.77341359634536</v>
      </c>
      <c r="CB30" s="38">
        <f t="shared" si="10"/>
        <v>21.09667669954317</v>
      </c>
      <c r="CC30" s="38">
        <f t="shared" si="95"/>
        <v>219.7721839293499</v>
      </c>
      <c r="CD30" s="38">
        <f t="shared" si="11"/>
        <v>50.99877033300453</v>
      </c>
      <c r="CE30" s="59">
        <f t="shared" si="63"/>
        <v>1809.5075495597991</v>
      </c>
      <c r="CF30" s="59">
        <f t="shared" si="64"/>
        <v>1856.6146854627787</v>
      </c>
      <c r="CG30" s="39">
        <f t="shared" si="65"/>
        <v>47.10713590297952</v>
      </c>
      <c r="CH30" s="4">
        <f t="shared" si="12"/>
        <v>310237525528.99524</v>
      </c>
      <c r="CI30" s="19">
        <f t="shared" si="66"/>
        <v>191645641683.63123</v>
      </c>
      <c r="CJ30" s="15">
        <f aca="true" t="shared" si="101" ref="CJ30:CJ52">$CH$30*$BV$11+(CH30-$CH$30)*$BV$11/8.94</f>
        <v>3.15626971822485</v>
      </c>
      <c r="CK30" s="4">
        <f t="shared" si="67"/>
        <v>-655241593503.4788</v>
      </c>
      <c r="CL30" s="4">
        <f t="shared" si="68"/>
        <v>-297.4784209426921</v>
      </c>
      <c r="CM30" s="4">
        <f t="shared" si="76"/>
        <v>-605241157637.8252</v>
      </c>
      <c r="CN30" s="4">
        <f t="shared" si="77"/>
        <v>-274.778319399639</v>
      </c>
      <c r="CO30" s="1" t="s">
        <v>83</v>
      </c>
      <c r="CP30" s="69" t="s">
        <v>99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ht="12.75">
      <c r="A31" s="12" t="s">
        <v>17</v>
      </c>
      <c r="B31" s="51"/>
      <c r="C31" s="16"/>
      <c r="D31" s="1">
        <f t="shared" si="14"/>
        <v>2038</v>
      </c>
      <c r="E31" s="17">
        <f t="shared" si="15"/>
        <v>30</v>
      </c>
      <c r="F31" s="16">
        <f t="shared" si="78"/>
        <v>-132.19244143095798</v>
      </c>
      <c r="G31" s="16">
        <f t="shared" si="79"/>
        <v>14.420993610649951</v>
      </c>
      <c r="H31" s="7">
        <f t="shared" si="97"/>
        <v>143.9899297171494</v>
      </c>
      <c r="I31" s="7">
        <f t="shared" si="98"/>
        <v>1333.8892268886423</v>
      </c>
      <c r="J31" s="16">
        <f t="shared" si="19"/>
        <v>11.797488286191424</v>
      </c>
      <c r="K31" s="16">
        <f t="shared" si="20"/>
        <v>-28.56096218522758</v>
      </c>
      <c r="L31" s="24">
        <f t="shared" si="0"/>
        <v>11.797488286191424</v>
      </c>
      <c r="M31" s="38">
        <f t="shared" si="21"/>
        <v>-36.894295518560895</v>
      </c>
      <c r="N31" s="24"/>
      <c r="P31" s="1">
        <f t="shared" si="84"/>
        <v>2038</v>
      </c>
      <c r="Q31" s="17">
        <f t="shared" si="85"/>
        <v>30</v>
      </c>
      <c r="R31" s="16">
        <f t="shared" si="80"/>
        <v>-132.19244143095798</v>
      </c>
      <c r="S31" s="47">
        <f t="shared" si="70"/>
        <v>-1370.7835224072037</v>
      </c>
      <c r="T31" s="16">
        <f t="shared" si="25"/>
        <v>14.42099361064996</v>
      </c>
      <c r="U31" s="7">
        <f t="shared" si="99"/>
        <v>143.98992971714944</v>
      </c>
      <c r="V31" s="7">
        <f t="shared" si="87"/>
        <v>1333.8892268886427</v>
      </c>
      <c r="W31" s="16">
        <f t="shared" si="28"/>
        <v>11.797488286191452</v>
      </c>
      <c r="X31" s="16">
        <f t="shared" si="88"/>
        <v>-28.56096218522734</v>
      </c>
      <c r="Y31" s="24">
        <f t="shared" si="1"/>
        <v>11.797488286191452</v>
      </c>
      <c r="Z31" s="21">
        <f t="shared" si="89"/>
        <v>-36.894295518560654</v>
      </c>
      <c r="AA31" s="21">
        <f t="shared" si="71"/>
        <v>23.814982961733094</v>
      </c>
      <c r="AB31" s="24">
        <f t="shared" si="72"/>
        <v>95.29814591239735</v>
      </c>
      <c r="AC31" s="1">
        <f t="shared" si="31"/>
        <v>2038</v>
      </c>
      <c r="AD31" s="17">
        <f t="shared" si="32"/>
        <v>30</v>
      </c>
      <c r="AE31" s="16">
        <f t="shared" si="81"/>
        <v>-14.420993610649951</v>
      </c>
      <c r="AF31" s="54">
        <f t="shared" si="74"/>
        <v>-156.9642630504827</v>
      </c>
      <c r="AG31" s="16">
        <f t="shared" si="33"/>
        <v>1.5731993029799944</v>
      </c>
      <c r="AH31" s="7">
        <f t="shared" si="96"/>
        <v>15.707992332779929</v>
      </c>
      <c r="AI31" s="54">
        <f t="shared" si="91"/>
        <v>167.78791566057913</v>
      </c>
      <c r="AJ31" s="16">
        <f t="shared" si="36"/>
        <v>1.2869987221299777</v>
      </c>
      <c r="AK31" s="16">
        <f t="shared" si="92"/>
        <v>10.82365261009643</v>
      </c>
      <c r="AL31" s="49">
        <f t="shared" si="2"/>
        <v>19.156985943429763</v>
      </c>
      <c r="AP31" s="1">
        <f t="shared" si="38"/>
        <v>2038</v>
      </c>
      <c r="AQ31" s="36">
        <f t="shared" si="39"/>
        <v>30</v>
      </c>
      <c r="AR31" s="56">
        <f t="shared" si="40"/>
        <v>-18.838374914063138</v>
      </c>
      <c r="AS31" s="38">
        <f t="shared" si="75"/>
        <v>109.4915397688936</v>
      </c>
      <c r="AT31" s="38">
        <f t="shared" si="3"/>
        <v>13.6864424711117</v>
      </c>
      <c r="AU31" s="38">
        <f t="shared" si="93"/>
        <v>140.4463119076628</v>
      </c>
      <c r="AV31" s="38">
        <f t="shared" si="4"/>
        <v>30.954772138769187</v>
      </c>
      <c r="AW31" s="37">
        <f t="shared" si="42"/>
        <v>1184.4315898546158</v>
      </c>
      <c r="AX31" s="37">
        <f t="shared" si="43"/>
        <v>1373.7787122175964</v>
      </c>
      <c r="AY31" s="38">
        <f t="shared" si="44"/>
        <v>189.34712236298103</v>
      </c>
      <c r="AZ31" s="4">
        <f t="shared" si="82"/>
        <v>67798304846.25976</v>
      </c>
      <c r="BA31" s="19">
        <f t="shared" si="83"/>
        <v>41260516456.270355</v>
      </c>
      <c r="BB31" s="7">
        <f t="shared" si="46"/>
        <v>0.6897609699804899</v>
      </c>
      <c r="BC31" s="33"/>
      <c r="BD31" s="33"/>
      <c r="BE31" s="1">
        <f t="shared" si="47"/>
        <v>2038</v>
      </c>
      <c r="BF31" s="36">
        <f t="shared" si="48"/>
        <v>30</v>
      </c>
      <c r="BG31" s="56">
        <f t="shared" si="49"/>
        <v>-50.45718411185513</v>
      </c>
      <c r="BH31" s="56">
        <f t="shared" si="50"/>
        <v>89.81700015755024</v>
      </c>
      <c r="BI31" s="38">
        <f>AVERAGE($BI$28:BI30)</f>
        <v>157.28656974579394</v>
      </c>
      <c r="BJ31" s="38">
        <f t="shared" si="6"/>
        <v>19.660821218224243</v>
      </c>
      <c r="BK31" s="38">
        <f t="shared" si="94"/>
        <v>225.62648944467097</v>
      </c>
      <c r="BL31" s="38">
        <f t="shared" si="7"/>
        <v>68.33991969887703</v>
      </c>
      <c r="BM31" s="37">
        <f t="shared" si="53"/>
        <v>1870.2611186129445</v>
      </c>
      <c r="BN31" s="37">
        <f t="shared" si="54"/>
        <v>2006.0706079000654</v>
      </c>
      <c r="BO31" s="38">
        <f t="shared" si="55"/>
        <v>135.80948928712067</v>
      </c>
      <c r="BP31" s="4">
        <f t="shared" si="8"/>
        <v>431586464012.46045</v>
      </c>
      <c r="BQ31" s="19">
        <f t="shared" si="56"/>
        <v>318651789039.47546</v>
      </c>
      <c r="BR31" s="47">
        <f t="shared" si="100"/>
        <v>3.3703937393059493</v>
      </c>
      <c r="BS31" s="2"/>
      <c r="BT31" s="2"/>
      <c r="BU31" s="12" t="s">
        <v>17</v>
      </c>
      <c r="BV31" s="1"/>
      <c r="BW31" s="1">
        <f t="shared" si="57"/>
        <v>2038</v>
      </c>
      <c r="BX31" s="36">
        <f t="shared" si="58"/>
        <v>30</v>
      </c>
      <c r="BY31" s="56">
        <f t="shared" si="59"/>
        <v>-50.99877033300453</v>
      </c>
      <c r="BZ31" s="56">
        <f t="shared" si="60"/>
        <v>121.66627769336586</v>
      </c>
      <c r="CA31" s="38">
        <f>AVERAGE($CA$28:CA30)</f>
        <v>168.77341359634536</v>
      </c>
      <c r="CB31" s="38">
        <f t="shared" si="10"/>
        <v>21.09667669954317</v>
      </c>
      <c r="CC31" s="38">
        <f t="shared" si="95"/>
        <v>239.06682815818994</v>
      </c>
      <c r="CD31" s="38">
        <f t="shared" si="11"/>
        <v>70.29341456184457</v>
      </c>
      <c r="CE31" s="37">
        <f t="shared" si="63"/>
        <v>1978.2809631561445</v>
      </c>
      <c r="CF31" s="37">
        <f t="shared" si="64"/>
        <v>2095.6815136209684</v>
      </c>
      <c r="CG31" s="38">
        <f t="shared" si="65"/>
        <v>117.4005504648241</v>
      </c>
      <c r="CH31" s="4">
        <f t="shared" si="12"/>
        <v>427611388514.9382</v>
      </c>
      <c r="CI31" s="19">
        <f t="shared" si="66"/>
        <v>310237525528.99524</v>
      </c>
      <c r="CJ31" s="47">
        <f t="shared" si="101"/>
        <v>3.289841174302853</v>
      </c>
      <c r="CK31" s="4">
        <f t="shared" si="67"/>
        <v>-682971027785.2723</v>
      </c>
      <c r="CL31" s="4">
        <f t="shared" si="68"/>
        <v>-310.0675306780439</v>
      </c>
      <c r="CM31" s="4">
        <f t="shared" si="76"/>
        <v>-1288212185423.0977</v>
      </c>
      <c r="CN31" s="4">
        <f t="shared" si="77"/>
        <v>-584.8458500776828</v>
      </c>
      <c r="CO31" s="1" t="s">
        <v>104</v>
      </c>
      <c r="CP31" s="68" t="s">
        <v>110</v>
      </c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ht="12.75">
      <c r="A32" s="12" t="s">
        <v>25</v>
      </c>
      <c r="B32" s="51"/>
      <c r="C32" s="16"/>
      <c r="D32" s="1">
        <f t="shared" si="14"/>
        <v>2039</v>
      </c>
      <c r="E32" s="17">
        <f t="shared" si="15"/>
        <v>31</v>
      </c>
      <c r="F32" s="16">
        <f t="shared" si="78"/>
        <v>-145.4116855740538</v>
      </c>
      <c r="G32" s="16">
        <f t="shared" si="79"/>
        <v>15.863092971714948</v>
      </c>
      <c r="H32" s="7">
        <f t="shared" si="97"/>
        <v>158.38892268886437</v>
      </c>
      <c r="I32" s="7">
        <f t="shared" si="98"/>
        <v>1492.2781495775066</v>
      </c>
      <c r="J32" s="16">
        <f t="shared" si="19"/>
        <v>12.977237114810578</v>
      </c>
      <c r="K32" s="16">
        <f t="shared" si="20"/>
        <v>-15.583725070417003</v>
      </c>
      <c r="L32" s="24">
        <f t="shared" si="0"/>
        <v>12.977237114810578</v>
      </c>
      <c r="M32" s="38">
        <f t="shared" si="21"/>
        <v>-23.917058403750318</v>
      </c>
      <c r="N32" s="24"/>
      <c r="P32" s="1">
        <f t="shared" si="84"/>
        <v>2039</v>
      </c>
      <c r="Q32" s="17">
        <f t="shared" si="85"/>
        <v>31</v>
      </c>
      <c r="R32" s="16">
        <f t="shared" si="80"/>
        <v>-145.4116855740538</v>
      </c>
      <c r="S32" s="47">
        <f t="shared" si="70"/>
        <v>-1516.1952079812575</v>
      </c>
      <c r="T32" s="16">
        <f t="shared" si="25"/>
        <v>15.863092971714957</v>
      </c>
      <c r="U32" s="7">
        <f t="shared" si="99"/>
        <v>158.3889226888644</v>
      </c>
      <c r="V32" s="7">
        <f t="shared" si="87"/>
        <v>1492.278149577507</v>
      </c>
      <c r="W32" s="16">
        <f t="shared" si="28"/>
        <v>12.977237114810606</v>
      </c>
      <c r="X32" s="16">
        <f t="shared" si="88"/>
        <v>-15.583725070416733</v>
      </c>
      <c r="Y32" s="24">
        <f t="shared" si="1"/>
        <v>12.977237114810606</v>
      </c>
      <c r="Z32" s="21">
        <f t="shared" si="89"/>
        <v>-23.917058403750048</v>
      </c>
      <c r="AA32" s="21">
        <f t="shared" si="71"/>
        <v>26.196481257906413</v>
      </c>
      <c r="AB32" s="24">
        <f t="shared" si="72"/>
        <v>121.49462717030376</v>
      </c>
      <c r="AC32" s="1">
        <f t="shared" si="31"/>
        <v>2039</v>
      </c>
      <c r="AD32" s="17">
        <f t="shared" si="32"/>
        <v>31</v>
      </c>
      <c r="AE32" s="16">
        <f t="shared" si="81"/>
        <v>-15.863092971714948</v>
      </c>
      <c r="AF32" s="54">
        <f t="shared" si="74"/>
        <v>-172.82735602219765</v>
      </c>
      <c r="AG32" s="16">
        <f t="shared" si="33"/>
        <v>1.730519233277994</v>
      </c>
      <c r="AH32" s="7">
        <f t="shared" si="96"/>
        <v>17.278791566057922</v>
      </c>
      <c r="AI32" s="54">
        <f t="shared" si="91"/>
        <v>185.06670722663705</v>
      </c>
      <c r="AJ32" s="16">
        <f t="shared" si="36"/>
        <v>1.4156985943429738</v>
      </c>
      <c r="AK32" s="16">
        <f t="shared" si="92"/>
        <v>12.239351204439403</v>
      </c>
      <c r="AL32" s="49">
        <f t="shared" si="2"/>
        <v>20.572684537772737</v>
      </c>
      <c r="AP32" s="1">
        <f t="shared" si="38"/>
        <v>2039</v>
      </c>
      <c r="AQ32" s="36">
        <f t="shared" si="39"/>
        <v>31</v>
      </c>
      <c r="AR32" s="56">
        <f t="shared" si="40"/>
        <v>-20.617018919949317</v>
      </c>
      <c r="AS32" s="38">
        <f t="shared" si="75"/>
        <v>119.82929298771347</v>
      </c>
      <c r="AT32" s="38">
        <f t="shared" si="3"/>
        <v>14.978661623464184</v>
      </c>
      <c r="AU32" s="38">
        <f t="shared" si="93"/>
        <v>153.70669089273667</v>
      </c>
      <c r="AV32" s="38">
        <f t="shared" si="4"/>
        <v>33.8773979050232</v>
      </c>
      <c r="AW32" s="37">
        <f t="shared" si="42"/>
        <v>1304.2608828423292</v>
      </c>
      <c r="AX32" s="37">
        <f t="shared" si="43"/>
        <v>1527.4854031103332</v>
      </c>
      <c r="AY32" s="38">
        <f t="shared" si="44"/>
        <v>223.22452026800423</v>
      </c>
      <c r="AZ32" s="4">
        <f t="shared" si="82"/>
        <v>74199549596.62419</v>
      </c>
      <c r="BA32" s="19">
        <f t="shared" si="83"/>
        <v>45156169378.00556</v>
      </c>
      <c r="BB32" s="7">
        <f t="shared" si="46"/>
        <v>0.7548854417221675</v>
      </c>
      <c r="BC32" s="33"/>
      <c r="BD32" s="33"/>
      <c r="BE32" s="1">
        <f t="shared" si="47"/>
        <v>2039</v>
      </c>
      <c r="BF32" s="36">
        <f t="shared" si="48"/>
        <v>31</v>
      </c>
      <c r="BG32" s="56">
        <f t="shared" si="49"/>
        <v>-68.33991969887703</v>
      </c>
      <c r="BH32" s="56">
        <f t="shared" si="50"/>
        <v>21.477080458673214</v>
      </c>
      <c r="BI32" s="38">
        <f>AVERAGE($BI$28:BI31)</f>
        <v>157.28656974579394</v>
      </c>
      <c r="BJ32" s="38">
        <f t="shared" si="6"/>
        <v>19.660821218224243</v>
      </c>
      <c r="BK32" s="38">
        <f t="shared" si="94"/>
        <v>243.29230925319996</v>
      </c>
      <c r="BL32" s="38">
        <f t="shared" si="7"/>
        <v>86.00573950740602</v>
      </c>
      <c r="BM32" s="37">
        <f t="shared" si="53"/>
        <v>2027.5476883587385</v>
      </c>
      <c r="BN32" s="37">
        <f t="shared" si="54"/>
        <v>2249.3629171532652</v>
      </c>
      <c r="BO32" s="38">
        <f t="shared" si="55"/>
        <v>221.8152287945267</v>
      </c>
      <c r="BP32" s="4">
        <f t="shared" si="8"/>
        <v>543151252771.92975</v>
      </c>
      <c r="BQ32" s="19">
        <f t="shared" si="56"/>
        <v>431586464012.46045</v>
      </c>
      <c r="BR32" s="47">
        <f t="shared" si="100"/>
        <v>3.4973544689142253</v>
      </c>
      <c r="BS32" s="2"/>
      <c r="BT32" s="2"/>
      <c r="BU32" s="12" t="s">
        <v>25</v>
      </c>
      <c r="BV32" s="1"/>
      <c r="BW32" s="1">
        <f t="shared" si="57"/>
        <v>2039</v>
      </c>
      <c r="BX32" s="36">
        <f t="shared" si="58"/>
        <v>31</v>
      </c>
      <c r="BY32" s="56">
        <f t="shared" si="59"/>
        <v>-70.29341456184457</v>
      </c>
      <c r="BZ32" s="56">
        <f t="shared" si="60"/>
        <v>51.372863131521285</v>
      </c>
      <c r="CA32" s="38">
        <f>AVERAGE($CA$28:CA31)</f>
        <v>168.77341359634536</v>
      </c>
      <c r="CB32" s="38">
        <f t="shared" si="10"/>
        <v>21.09667669954317</v>
      </c>
      <c r="CC32" s="38">
        <f t="shared" si="95"/>
        <v>258.1362183281921</v>
      </c>
      <c r="CD32" s="38">
        <f t="shared" si="11"/>
        <v>89.36280473184675</v>
      </c>
      <c r="CE32" s="37">
        <f t="shared" si="63"/>
        <v>2147.05437675249</v>
      </c>
      <c r="CF32" s="37">
        <f t="shared" si="64"/>
        <v>2353.8177319491606</v>
      </c>
      <c r="CG32" s="38">
        <f t="shared" si="65"/>
        <v>206.76335519667083</v>
      </c>
      <c r="CH32" s="4">
        <f t="shared" si="12"/>
        <v>543614978034.0325</v>
      </c>
      <c r="CI32" s="19">
        <f t="shared" si="66"/>
        <v>427611388514.9382</v>
      </c>
      <c r="CJ32" s="47">
        <f t="shared" si="101"/>
        <v>3.4218532591755824</v>
      </c>
      <c r="CK32" s="4">
        <f t="shared" si="67"/>
        <v>-710376736604.851</v>
      </c>
      <c r="CL32" s="4">
        <f t="shared" si="68"/>
        <v>-322.50966967729863</v>
      </c>
      <c r="CM32" s="4">
        <f t="shared" si="76"/>
        <v>-1998588922027.9487</v>
      </c>
      <c r="CN32" s="4">
        <f t="shared" si="77"/>
        <v>-907.3555197549815</v>
      </c>
      <c r="CO32" s="1" t="s">
        <v>112</v>
      </c>
      <c r="CP32" s="68" t="s">
        <v>109</v>
      </c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ht="12.75">
      <c r="A33" s="12" t="s">
        <v>18</v>
      </c>
      <c r="B33" s="51"/>
      <c r="C33" s="16"/>
      <c r="D33" s="1">
        <f t="shared" si="14"/>
        <v>2040</v>
      </c>
      <c r="E33" s="17">
        <f t="shared" si="15"/>
        <v>32</v>
      </c>
      <c r="F33" s="16">
        <f t="shared" si="78"/>
        <v>-159.9528541314592</v>
      </c>
      <c r="G33" s="16">
        <f t="shared" si="79"/>
        <v>17.449402268886445</v>
      </c>
      <c r="H33" s="7">
        <f t="shared" si="97"/>
        <v>174.2278149577508</v>
      </c>
      <c r="I33" s="7">
        <f t="shared" si="98"/>
        <v>1666.5059645352574</v>
      </c>
      <c r="J33" s="16">
        <f t="shared" si="19"/>
        <v>14.274960826291618</v>
      </c>
      <c r="K33" s="16">
        <f t="shared" si="20"/>
        <v>-1.3087642441253848</v>
      </c>
      <c r="L33" s="24">
        <f t="shared" si="0"/>
        <v>14.274960826291618</v>
      </c>
      <c r="M33" s="38">
        <f t="shared" si="21"/>
        <v>-9.6420975774587</v>
      </c>
      <c r="N33" s="24"/>
      <c r="P33" s="1">
        <f t="shared" si="84"/>
        <v>2040</v>
      </c>
      <c r="Q33" s="17">
        <f t="shared" si="85"/>
        <v>32</v>
      </c>
      <c r="R33" s="16">
        <f t="shared" si="80"/>
        <v>-159.9528541314592</v>
      </c>
      <c r="S33" s="47">
        <f t="shared" si="70"/>
        <v>-1676.1480621127166</v>
      </c>
      <c r="T33" s="16">
        <f t="shared" si="25"/>
        <v>17.449402268886455</v>
      </c>
      <c r="U33" s="7">
        <f t="shared" si="99"/>
        <v>174.22781495775084</v>
      </c>
      <c r="V33" s="7">
        <f t="shared" si="87"/>
        <v>1666.5059645352578</v>
      </c>
      <c r="W33" s="16">
        <f t="shared" si="28"/>
        <v>14.274960826291647</v>
      </c>
      <c r="X33" s="16">
        <f t="shared" si="88"/>
        <v>-1.3087642441250864</v>
      </c>
      <c r="Y33" s="24">
        <f t="shared" si="1"/>
        <v>14.274960826291647</v>
      </c>
      <c r="Z33" s="21">
        <f t="shared" si="89"/>
        <v>-9.6420975774584</v>
      </c>
      <c r="AA33" s="21">
        <f t="shared" si="71"/>
        <v>28.816129383697046</v>
      </c>
      <c r="AB33" s="24">
        <f t="shared" si="72"/>
        <v>150.31075655400082</v>
      </c>
      <c r="AC33" s="1">
        <f t="shared" si="31"/>
        <v>2040</v>
      </c>
      <c r="AD33" s="17">
        <f t="shared" si="32"/>
        <v>32</v>
      </c>
      <c r="AE33" s="16">
        <f t="shared" si="81"/>
        <v>-17.449402268886445</v>
      </c>
      <c r="AF33" s="54">
        <f t="shared" si="74"/>
        <v>-190.2767582910841</v>
      </c>
      <c r="AG33" s="16">
        <f t="shared" si="33"/>
        <v>1.9035711566057938</v>
      </c>
      <c r="AH33" s="7">
        <f t="shared" si="96"/>
        <v>19.006670722663713</v>
      </c>
      <c r="AI33" s="54">
        <f t="shared" si="91"/>
        <v>204.07337794930078</v>
      </c>
      <c r="AJ33" s="16">
        <f t="shared" si="36"/>
        <v>1.5572684537772687</v>
      </c>
      <c r="AK33" s="16">
        <f t="shared" si="92"/>
        <v>13.796619658216672</v>
      </c>
      <c r="AL33" s="49">
        <f t="shared" si="2"/>
        <v>22.129952991550006</v>
      </c>
      <c r="AP33" s="1">
        <f t="shared" si="38"/>
        <v>2040</v>
      </c>
      <c r="AQ33" s="36">
        <f t="shared" si="39"/>
        <v>32</v>
      </c>
      <c r="AR33" s="56">
        <f t="shared" si="40"/>
        <v>-22.563595378295247</v>
      </c>
      <c r="AS33" s="38">
        <f t="shared" si="75"/>
        <v>131.14309551444143</v>
      </c>
      <c r="AT33" s="38">
        <f t="shared" si="3"/>
        <v>16.39288693930518</v>
      </c>
      <c r="AU33" s="38">
        <f t="shared" si="93"/>
        <v>168.21906182006532</v>
      </c>
      <c r="AV33" s="38">
        <f t="shared" si="4"/>
        <v>37.07596630562389</v>
      </c>
      <c r="AW33" s="37">
        <f t="shared" si="42"/>
        <v>1435.4039783567707</v>
      </c>
      <c r="AX33" s="37">
        <f t="shared" si="43"/>
        <v>1695.7044649303984</v>
      </c>
      <c r="AY33" s="38">
        <f t="shared" si="44"/>
        <v>260.3004865736281</v>
      </c>
      <c r="AZ33" s="4">
        <f t="shared" si="82"/>
        <v>81205174271.3391</v>
      </c>
      <c r="BA33" s="19">
        <f t="shared" si="83"/>
        <v>49419634265.99933</v>
      </c>
      <c r="BB33" s="7">
        <f t="shared" si="46"/>
        <v>0.826158705587808</v>
      </c>
      <c r="BC33" s="9" t="s">
        <v>56</v>
      </c>
      <c r="BD33" s="33">
        <f>SUM(BG2:BG33)</f>
        <v>-64.5286590487328</v>
      </c>
      <c r="BE33" s="1">
        <f t="shared" si="47"/>
        <v>2040</v>
      </c>
      <c r="BF33" s="36">
        <f t="shared" si="48"/>
        <v>32</v>
      </c>
      <c r="BG33" s="58">
        <f t="shared" si="49"/>
        <v>-86.00573950740602</v>
      </c>
      <c r="BH33" s="56">
        <f t="shared" si="50"/>
        <v>-64.5286590487328</v>
      </c>
      <c r="BI33" s="38">
        <f>AVERAGE($BI$28:BI32)</f>
        <v>157.28656974579394</v>
      </c>
      <c r="BJ33" s="38">
        <f t="shared" si="6"/>
        <v>19.660821218224243</v>
      </c>
      <c r="BK33" s="38">
        <f t="shared" si="94"/>
        <v>260.71475085975453</v>
      </c>
      <c r="BL33" s="38">
        <f t="shared" si="7"/>
        <v>103.42818111396059</v>
      </c>
      <c r="BM33" s="37">
        <f t="shared" si="53"/>
        <v>2184.8342581045326</v>
      </c>
      <c r="BN33" s="37">
        <f t="shared" si="54"/>
        <v>2510.07766801302</v>
      </c>
      <c r="BO33" s="38">
        <f t="shared" si="55"/>
        <v>325.24340990848725</v>
      </c>
      <c r="BP33" s="4">
        <f t="shared" si="8"/>
        <v>653179037419.1514</v>
      </c>
      <c r="BQ33" s="19">
        <f t="shared" si="56"/>
        <v>543151252771.92975</v>
      </c>
      <c r="BR33" s="47">
        <f t="shared" si="100"/>
        <v>3.6225660878427637</v>
      </c>
      <c r="BS33" s="2"/>
      <c r="BT33" s="2"/>
      <c r="BU33" s="12" t="s">
        <v>18</v>
      </c>
      <c r="BV33" s="76">
        <f>SUM(BY2:BY33)</f>
        <v>-37.989941600325466</v>
      </c>
      <c r="BW33" s="1">
        <f t="shared" si="57"/>
        <v>2040</v>
      </c>
      <c r="BX33" s="36">
        <f t="shared" si="58"/>
        <v>32</v>
      </c>
      <c r="BY33" s="58">
        <f t="shared" si="59"/>
        <v>-89.36280473184675</v>
      </c>
      <c r="BZ33" s="56">
        <f t="shared" si="60"/>
        <v>-37.989941600325466</v>
      </c>
      <c r="CA33" s="38">
        <f>AVERAGE($CA$28:CA32)</f>
        <v>168.77341359634536</v>
      </c>
      <c r="CB33" s="38">
        <f t="shared" si="10"/>
        <v>21.09667669954317</v>
      </c>
      <c r="CC33" s="38">
        <f t="shared" si="95"/>
        <v>276.95219768200167</v>
      </c>
      <c r="CD33" s="38">
        <f t="shared" si="11"/>
        <v>108.1787840856563</v>
      </c>
      <c r="CE33" s="37">
        <f t="shared" si="63"/>
        <v>2315.8277903488356</v>
      </c>
      <c r="CF33" s="37">
        <f t="shared" si="64"/>
        <v>2630.769929631162</v>
      </c>
      <c r="CG33" s="38">
        <f t="shared" si="65"/>
        <v>314.94213928232716</v>
      </c>
      <c r="CH33" s="4">
        <f t="shared" si="12"/>
        <v>658077009902.922</v>
      </c>
      <c r="CI33" s="19">
        <f t="shared" si="66"/>
        <v>543614978034.0325</v>
      </c>
      <c r="CJ33" s="47">
        <f t="shared" si="101"/>
        <v>3.5521110514423784</v>
      </c>
      <c r="CK33" s="4">
        <f t="shared" si="67"/>
        <v>-737418254279.4377</v>
      </c>
      <c r="CL33" s="4">
        <f t="shared" si="68"/>
        <v>-334.7864665984442</v>
      </c>
      <c r="CM33" s="4">
        <f t="shared" si="76"/>
        <v>-2736007176307.3867</v>
      </c>
      <c r="CN33" s="4">
        <f t="shared" si="77"/>
        <v>-1242.1419863534256</v>
      </c>
      <c r="CO33" s="1" t="s">
        <v>101</v>
      </c>
      <c r="CP33" s="1" t="s">
        <v>103</v>
      </c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1:121" ht="12.75">
      <c r="A34" s="12" t="s">
        <v>19</v>
      </c>
      <c r="B34" s="51"/>
      <c r="C34" s="16"/>
      <c r="D34" s="1">
        <f t="shared" si="14"/>
        <v>2041</v>
      </c>
      <c r="E34" s="17">
        <f t="shared" si="15"/>
        <v>33</v>
      </c>
      <c r="F34" s="16">
        <f t="shared" si="78"/>
        <v>-175.9481395446051</v>
      </c>
      <c r="G34" s="16">
        <f t="shared" si="79"/>
        <v>19.19434249577509</v>
      </c>
      <c r="H34" s="7">
        <f t="shared" si="97"/>
        <v>191.6505964535259</v>
      </c>
      <c r="I34" s="7">
        <f t="shared" si="98"/>
        <v>1858.1565609887832</v>
      </c>
      <c r="J34" s="16">
        <f t="shared" si="19"/>
        <v>15.702456908920794</v>
      </c>
      <c r="K34" s="16">
        <f t="shared" si="20"/>
        <v>14.39369266479541</v>
      </c>
      <c r="L34" s="24">
        <f aca="true" t="shared" si="102" ref="L34:L51">H34+F34</f>
        <v>15.702456908920794</v>
      </c>
      <c r="M34" s="38">
        <f t="shared" si="21"/>
        <v>6.060359331462095</v>
      </c>
      <c r="N34" s="24"/>
      <c r="P34" s="1">
        <f t="shared" si="84"/>
        <v>2041</v>
      </c>
      <c r="Q34" s="17">
        <f t="shared" si="85"/>
        <v>33</v>
      </c>
      <c r="R34" s="16">
        <f t="shared" si="80"/>
        <v>-175.9481395446051</v>
      </c>
      <c r="S34" s="47">
        <f t="shared" si="70"/>
        <v>-1852.0962016573217</v>
      </c>
      <c r="T34" s="16">
        <f t="shared" si="25"/>
        <v>19.1943424957751</v>
      </c>
      <c r="U34" s="7">
        <f t="shared" si="99"/>
        <v>191.65059645352594</v>
      </c>
      <c r="V34" s="7">
        <f t="shared" si="87"/>
        <v>1858.1565609887837</v>
      </c>
      <c r="W34" s="16">
        <f t="shared" si="28"/>
        <v>15.702456908920823</v>
      </c>
      <c r="X34" s="16">
        <f t="shared" si="88"/>
        <v>14.393692664795736</v>
      </c>
      <c r="Y34" s="24">
        <f t="shared" si="1"/>
        <v>15.702456908920823</v>
      </c>
      <c r="Z34" s="21">
        <f t="shared" si="89"/>
        <v>6.060359331462422</v>
      </c>
      <c r="AA34" s="21">
        <f t="shared" si="71"/>
        <v>31.697742322066745</v>
      </c>
      <c r="AB34" s="24">
        <f t="shared" si="72"/>
        <v>182.00849887606756</v>
      </c>
      <c r="AC34" s="1">
        <f t="shared" si="31"/>
        <v>2041</v>
      </c>
      <c r="AD34" s="17">
        <f t="shared" si="32"/>
        <v>33</v>
      </c>
      <c r="AE34" s="16">
        <f t="shared" si="81"/>
        <v>-19.19434249577509</v>
      </c>
      <c r="AF34" s="54">
        <f t="shared" si="74"/>
        <v>-209.47110078685918</v>
      </c>
      <c r="AG34" s="16">
        <f t="shared" si="33"/>
        <v>2.093928272266373</v>
      </c>
      <c r="AH34" s="7">
        <f t="shared" si="96"/>
        <v>20.90733779493009</v>
      </c>
      <c r="AI34" s="54">
        <f t="shared" si="91"/>
        <v>224.98071574423088</v>
      </c>
      <c r="AJ34" s="16">
        <f t="shared" si="36"/>
        <v>1.7129952991550006</v>
      </c>
      <c r="AK34" s="16">
        <f t="shared" si="92"/>
        <v>15.509614957371673</v>
      </c>
      <c r="AL34" s="49">
        <f aca="true" t="shared" si="103" ref="AL34:AL51">AK34-$AJ$2</f>
        <v>23.842948290705007</v>
      </c>
      <c r="AP34" s="1">
        <f t="shared" si="38"/>
        <v>2041</v>
      </c>
      <c r="AQ34" s="36">
        <f t="shared" si="39"/>
        <v>33</v>
      </c>
      <c r="AR34" s="56">
        <f t="shared" si="40"/>
        <v>-24.693959799532394</v>
      </c>
      <c r="AS34" s="38">
        <f t="shared" si="75"/>
        <v>143.52510202053293</v>
      </c>
      <c r="AT34" s="38">
        <f aca="true" t="shared" si="104" ref="AT34:AT65">AS34/8</f>
        <v>17.940637752566616</v>
      </c>
      <c r="AU34" s="38">
        <f t="shared" si="93"/>
        <v>184.10163276086863</v>
      </c>
      <c r="AV34" s="38">
        <f aca="true" t="shared" si="105" ref="AV34:AV65">AU34-AS34</f>
        <v>40.5765307403357</v>
      </c>
      <c r="AW34" s="37">
        <f t="shared" si="42"/>
        <v>1578.9290803773038</v>
      </c>
      <c r="AX34" s="37">
        <f t="shared" si="43"/>
        <v>1879.806097691267</v>
      </c>
      <c r="AY34" s="38">
        <f t="shared" si="44"/>
        <v>300.87701731396385</v>
      </c>
      <c r="AZ34" s="4">
        <f t="shared" si="82"/>
        <v>88872242005.34189</v>
      </c>
      <c r="BA34" s="19">
        <f t="shared" si="83"/>
        <v>54085638454.85797</v>
      </c>
      <c r="BB34" s="7">
        <f t="shared" si="46"/>
        <v>0.904161305934587</v>
      </c>
      <c r="BC34" s="33"/>
      <c r="BD34" s="33"/>
      <c r="BE34" s="1">
        <f t="shared" si="47"/>
        <v>2041</v>
      </c>
      <c r="BF34" s="36">
        <f t="shared" si="48"/>
        <v>33</v>
      </c>
      <c r="BG34" s="56">
        <f t="shared" si="49"/>
        <v>-103.42818111396059</v>
      </c>
      <c r="BH34" s="56">
        <f t="shared" si="50"/>
        <v>-167.9568401626934</v>
      </c>
      <c r="BI34" s="38">
        <f>AVERAGE($BI$28:BI33)</f>
        <v>157.28656974579394</v>
      </c>
      <c r="BJ34" s="38">
        <f aca="true" t="shared" si="106" ref="BJ34:BJ52">BI34/8</f>
        <v>19.660821218224243</v>
      </c>
      <c r="BK34" s="38">
        <f t="shared" si="94"/>
        <v>277.8641235839631</v>
      </c>
      <c r="BL34" s="38">
        <f aca="true" t="shared" si="107" ref="BL34:BL52">BK34-BI34</f>
        <v>120.57755383816914</v>
      </c>
      <c r="BM34" s="37">
        <f t="shared" si="53"/>
        <v>2342.1208278503264</v>
      </c>
      <c r="BN34" s="37">
        <f t="shared" si="54"/>
        <v>2787.941791596983</v>
      </c>
      <c r="BO34" s="38">
        <f t="shared" si="55"/>
        <v>445.8209637466564</v>
      </c>
      <c r="BP34" s="4">
        <f aca="true" t="shared" si="108" ref="BP34:BP52">$BD$5*BL34</f>
        <v>761482312674.4562</v>
      </c>
      <c r="BQ34" s="19">
        <f t="shared" si="56"/>
        <v>653179037419.1514</v>
      </c>
      <c r="BR34" s="47">
        <f t="shared" si="100"/>
        <v>3.745815215083301</v>
      </c>
      <c r="BS34" s="2"/>
      <c r="BT34" s="2"/>
      <c r="BU34" s="12" t="s">
        <v>19</v>
      </c>
      <c r="BV34" s="1"/>
      <c r="BW34" s="1">
        <f t="shared" si="57"/>
        <v>2041</v>
      </c>
      <c r="BX34" s="36">
        <f t="shared" si="58"/>
        <v>33</v>
      </c>
      <c r="BY34" s="56">
        <f t="shared" si="59"/>
        <v>-108.1787840856563</v>
      </c>
      <c r="BZ34" s="56">
        <f t="shared" si="60"/>
        <v>-146.16872568598177</v>
      </c>
      <c r="CA34" s="38">
        <f>AVERAGE($CA$28:CA33)</f>
        <v>168.77341359634536</v>
      </c>
      <c r="CB34" s="38">
        <f aca="true" t="shared" si="109" ref="CB34:CB52">CA34/8</f>
        <v>21.09667669954317</v>
      </c>
      <c r="CC34" s="38">
        <f t="shared" si="95"/>
        <v>295.4830898675945</v>
      </c>
      <c r="CD34" s="38">
        <f aca="true" t="shared" si="110" ref="CD34:CD52">CC34-CA34</f>
        <v>126.70967627124915</v>
      </c>
      <c r="CE34" s="37">
        <f t="shared" si="63"/>
        <v>2484.601203945181</v>
      </c>
      <c r="CF34" s="37">
        <f t="shared" si="64"/>
        <v>2926.2530194987567</v>
      </c>
      <c r="CG34" s="38">
        <f t="shared" si="65"/>
        <v>441.6518155535763</v>
      </c>
      <c r="CH34" s="4">
        <f aca="true" t="shared" si="111" ref="CH34:CH52">$BV$46*CD34</f>
        <v>770804789415.3309</v>
      </c>
      <c r="CI34" s="19">
        <f t="shared" si="66"/>
        <v>658077009902.922</v>
      </c>
      <c r="CJ34" s="47">
        <f t="shared" si="101"/>
        <v>3.6803952645274998</v>
      </c>
      <c r="CK34" s="4">
        <f t="shared" si="67"/>
        <v>-764050056915.9089</v>
      </c>
      <c r="CL34" s="4">
        <f t="shared" si="68"/>
        <v>-346.87725368171687</v>
      </c>
      <c r="CM34" s="4">
        <f t="shared" si="76"/>
        <v>-3500057233223.296</v>
      </c>
      <c r="CN34" s="4">
        <f t="shared" si="77"/>
        <v>-1589.0192400351425</v>
      </c>
      <c r="CO34" s="1" t="s">
        <v>84</v>
      </c>
      <c r="CP34" s="69" t="s">
        <v>119</v>
      </c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</row>
    <row r="35" spans="1:121" ht="12.75">
      <c r="A35" s="12" t="s">
        <v>20</v>
      </c>
      <c r="B35" s="51"/>
      <c r="C35" s="16"/>
      <c r="D35" s="1">
        <f aca="true" t="shared" si="112" ref="D35:D66">D34+1</f>
        <v>2042</v>
      </c>
      <c r="E35" s="17">
        <f aca="true" t="shared" si="113" ref="E35:E66">E34+1</f>
        <v>34</v>
      </c>
      <c r="F35" s="16">
        <f t="shared" si="78"/>
        <v>-193.54295349906565</v>
      </c>
      <c r="G35" s="16">
        <f t="shared" si="79"/>
        <v>21.1137767453526</v>
      </c>
      <c r="H35" s="7">
        <f t="shared" si="97"/>
        <v>210.8156560988785</v>
      </c>
      <c r="I35" s="7">
        <f t="shared" si="98"/>
        <v>2068.9722170876616</v>
      </c>
      <c r="J35" s="16">
        <f aca="true" t="shared" si="114" ref="J35:J66">F35+H35</f>
        <v>17.272702599812845</v>
      </c>
      <c r="K35" s="16">
        <f aca="true" t="shared" si="115" ref="K35:K66">K34+J35</f>
        <v>31.666395264608255</v>
      </c>
      <c r="L35" s="24">
        <f t="shared" si="102"/>
        <v>17.272702599812845</v>
      </c>
      <c r="M35" s="38">
        <f aca="true" t="shared" si="116" ref="M35:M51">M34+L35</f>
        <v>23.33306193127494</v>
      </c>
      <c r="N35" s="24"/>
      <c r="P35" s="1">
        <f t="shared" si="84"/>
        <v>2042</v>
      </c>
      <c r="Q35" s="17">
        <f t="shared" si="85"/>
        <v>34</v>
      </c>
      <c r="R35" s="16">
        <f t="shared" si="80"/>
        <v>-193.54295349906565</v>
      </c>
      <c r="S35" s="47">
        <f t="shared" si="70"/>
        <v>-2045.6391551563872</v>
      </c>
      <c r="T35" s="16">
        <f aca="true" t="shared" si="117" ref="T35:T52">R34/$R$2</f>
        <v>21.113776745352613</v>
      </c>
      <c r="U35" s="7">
        <f t="shared" si="99"/>
        <v>210.81565609887855</v>
      </c>
      <c r="V35" s="7">
        <f t="shared" si="87"/>
        <v>2068.972217087662</v>
      </c>
      <c r="W35" s="16">
        <f t="shared" si="28"/>
        <v>17.272702599812902</v>
      </c>
      <c r="X35" s="16">
        <f t="shared" si="88"/>
        <v>31.66639526460864</v>
      </c>
      <c r="Y35" s="24">
        <f t="shared" si="1"/>
        <v>17.272702599812902</v>
      </c>
      <c r="Z35" s="21">
        <f t="shared" si="89"/>
        <v>23.333061931275324</v>
      </c>
      <c r="AA35" s="21">
        <f t="shared" si="71"/>
        <v>34.867516554273436</v>
      </c>
      <c r="AB35" s="24">
        <f t="shared" si="72"/>
        <v>216.876015430341</v>
      </c>
      <c r="AC35" s="1">
        <f t="shared" si="31"/>
        <v>2042</v>
      </c>
      <c r="AD35" s="17">
        <f t="shared" si="32"/>
        <v>34</v>
      </c>
      <c r="AE35" s="16">
        <f t="shared" si="81"/>
        <v>-21.1137767453526</v>
      </c>
      <c r="AF35" s="54">
        <f t="shared" si="74"/>
        <v>-230.58487753221178</v>
      </c>
      <c r="AG35" s="16">
        <f aca="true" t="shared" si="118" ref="AG35:AG51">AE34/$AE$2</f>
        <v>2.3033210994930107</v>
      </c>
      <c r="AH35" s="7">
        <f t="shared" si="96"/>
        <v>22.9980715744231</v>
      </c>
      <c r="AI35" s="54">
        <f t="shared" si="91"/>
        <v>247.97878731865399</v>
      </c>
      <c r="AJ35" s="16">
        <f t="shared" si="36"/>
        <v>1.8842948290705017</v>
      </c>
      <c r="AK35" s="16">
        <f t="shared" si="92"/>
        <v>17.393909786442173</v>
      </c>
      <c r="AL35" s="49">
        <f t="shared" si="103"/>
        <v>25.72724311977551</v>
      </c>
      <c r="AP35" s="1">
        <f aca="true" t="shared" si="119" ref="AP35:AP66">AP34+1</f>
        <v>2042</v>
      </c>
      <c r="AQ35" s="36">
        <f aca="true" t="shared" si="120" ref="AQ35:AQ66">AQ34+1</f>
        <v>34</v>
      </c>
      <c r="AR35" s="56">
        <f aca="true" t="shared" si="121" ref="AR35:AR66">AS35-AU34</f>
        <v>-27.025464707965057</v>
      </c>
      <c r="AS35" s="38">
        <f t="shared" si="75"/>
        <v>157.07616805290357</v>
      </c>
      <c r="AT35" s="38">
        <f t="shared" si="104"/>
        <v>19.634521006612946</v>
      </c>
      <c r="AU35" s="38">
        <f t="shared" si="93"/>
        <v>201.4837725196188</v>
      </c>
      <c r="AV35" s="38">
        <f t="shared" si="105"/>
        <v>44.40760446671524</v>
      </c>
      <c r="AW35" s="37">
        <f aca="true" t="shared" si="122" ref="AW35:AW66">AW34+AS35</f>
        <v>1736.0052484302073</v>
      </c>
      <c r="AX35" s="37">
        <f aca="true" t="shared" si="123" ref="AX35:AX66">AX34+AU35</f>
        <v>2081.289870210886</v>
      </c>
      <c r="AY35" s="38">
        <f aca="true" t="shared" si="124" ref="AY35:AY66">AY34+AV35</f>
        <v>345.2846217806791</v>
      </c>
      <c r="AZ35" s="4">
        <f t="shared" si="82"/>
        <v>97263203606.51828</v>
      </c>
      <c r="BA35" s="19">
        <f t="shared" si="83"/>
        <v>59192188095.21187</v>
      </c>
      <c r="BB35" s="7">
        <f t="shared" si="46"/>
        <v>0.9895285997957073</v>
      </c>
      <c r="BC35" s="33"/>
      <c r="BD35" s="33"/>
      <c r="BE35" s="1">
        <f aca="true" t="shared" si="125" ref="BE35:BE52">BE34+1</f>
        <v>2042</v>
      </c>
      <c r="BF35" s="36">
        <f aca="true" t="shared" si="126" ref="BF35:BF52">BF34+1</f>
        <v>34</v>
      </c>
      <c r="BG35" s="56">
        <f aca="true" t="shared" si="127" ref="BG35:BG52">BI35-BK34</f>
        <v>-120.57755383816914</v>
      </c>
      <c r="BH35" s="56">
        <f aca="true" t="shared" si="128" ref="BH35:BH52">BH34+BG35</f>
        <v>-288.53439400086256</v>
      </c>
      <c r="BI35" s="38">
        <f>AVERAGE($BI$28:BI34)</f>
        <v>157.28656974579394</v>
      </c>
      <c r="BJ35" s="38">
        <f t="shared" si="106"/>
        <v>19.660821218224243</v>
      </c>
      <c r="BK35" s="38">
        <f t="shared" si="94"/>
        <v>294.7071146605927</v>
      </c>
      <c r="BL35" s="38">
        <f t="shared" si="107"/>
        <v>137.42054491479877</v>
      </c>
      <c r="BM35" s="37">
        <f aca="true" t="shared" si="129" ref="BM35:BM52">BM34+BI35</f>
        <v>2499.40739759612</v>
      </c>
      <c r="BN35" s="37">
        <f aca="true" t="shared" si="130" ref="BN35:BN52">BN34+BK35</f>
        <v>3082.6489062575756</v>
      </c>
      <c r="BO35" s="38">
        <f aca="true" t="shared" si="131" ref="BO35:BO52">BO34+BL35</f>
        <v>583.2415086614551</v>
      </c>
      <c r="BP35" s="4">
        <f t="shared" si="108"/>
        <v>867850698739.0868</v>
      </c>
      <c r="BQ35" s="19">
        <f aca="true" t="shared" si="132" ref="BQ35:BQ52">(BK34-BI35)*$BD$5</f>
        <v>761482312674.4562</v>
      </c>
      <c r="BR35" s="47">
        <f t="shared" si="100"/>
        <v>3.8668624384248504</v>
      </c>
      <c r="BS35" s="2"/>
      <c r="BT35" s="2"/>
      <c r="BU35" s="12" t="s">
        <v>20</v>
      </c>
      <c r="BV35" s="1"/>
      <c r="BW35" s="1">
        <f aca="true" t="shared" si="133" ref="BW35:BW52">BW34+1</f>
        <v>2042</v>
      </c>
      <c r="BX35" s="36">
        <f aca="true" t="shared" si="134" ref="BX35:BX52">BX34+1</f>
        <v>34</v>
      </c>
      <c r="BY35" s="56">
        <f aca="true" t="shared" si="135" ref="BY35:BY52">CA35-CC34</f>
        <v>-126.70967627124915</v>
      </c>
      <c r="BZ35" s="56">
        <f aca="true" t="shared" si="136" ref="BZ35:BZ52">BZ34+BY35</f>
        <v>-272.87840195723095</v>
      </c>
      <c r="CA35" s="38">
        <f>AVERAGE($CA$28:CA34)</f>
        <v>168.77341359634536</v>
      </c>
      <c r="CB35" s="38">
        <f t="shared" si="109"/>
        <v>21.09667669954317</v>
      </c>
      <c r="CC35" s="38">
        <f t="shared" si="95"/>
        <v>313.69325898894357</v>
      </c>
      <c r="CD35" s="38">
        <f t="shared" si="110"/>
        <v>144.9198453925982</v>
      </c>
      <c r="CE35" s="37">
        <f aca="true" t="shared" si="137" ref="CE35:CE52">CE34+CA35</f>
        <v>2653.3746175415267</v>
      </c>
      <c r="CF35" s="37">
        <f aca="true" t="shared" si="138" ref="CF35:CF52">CF34+CC35</f>
        <v>3239.9462784877</v>
      </c>
      <c r="CG35" s="38">
        <f aca="true" t="shared" si="139" ref="CG35:CG52">CG34+CD35</f>
        <v>586.5716609461745</v>
      </c>
      <c r="CH35" s="4">
        <f t="shared" si="111"/>
        <v>881581535026.6995</v>
      </c>
      <c r="CI35" s="19">
        <f aca="true" t="shared" si="140" ref="CI35:CI52">(CC34-CA35)*$BV$46</f>
        <v>770804789415.3309</v>
      </c>
      <c r="CJ35" s="47">
        <f t="shared" si="101"/>
        <v>3.8064592010332374</v>
      </c>
      <c r="CK35" s="4">
        <f t="shared" si="67"/>
        <v>-790220930134.5001</v>
      </c>
      <c r="CL35" s="4">
        <f t="shared" si="68"/>
        <v>-358.75877969738264</v>
      </c>
      <c r="CM35" s="4">
        <f t="shared" si="76"/>
        <v>-4290278163357.796</v>
      </c>
      <c r="CN35" s="4">
        <f t="shared" si="77"/>
        <v>-1947.778019732525</v>
      </c>
      <c r="CO35" s="1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</row>
    <row r="36" spans="1:121" ht="12.75">
      <c r="A36" s="12" t="s">
        <v>21</v>
      </c>
      <c r="B36" s="51"/>
      <c r="C36" s="16"/>
      <c r="D36" s="1">
        <f t="shared" si="112"/>
        <v>2043</v>
      </c>
      <c r="E36" s="17">
        <f t="shared" si="113"/>
        <v>35</v>
      </c>
      <c r="F36" s="16">
        <f aca="true" t="shared" si="141" ref="F36:F67">F35*$B$45</f>
        <v>-212.89724884897223</v>
      </c>
      <c r="G36" s="16">
        <f aca="true" t="shared" si="142" ref="G36:G67">G35*$B$45</f>
        <v>23.22515441988786</v>
      </c>
      <c r="H36" s="7">
        <f t="shared" si="97"/>
        <v>231.89722170876635</v>
      </c>
      <c r="I36" s="7">
        <f t="shared" si="98"/>
        <v>2300.869438796428</v>
      </c>
      <c r="J36" s="16">
        <f t="shared" si="114"/>
        <v>18.999972859794127</v>
      </c>
      <c r="K36" s="16">
        <f t="shared" si="115"/>
        <v>50.66636812440238</v>
      </c>
      <c r="L36" s="24">
        <f t="shared" si="102"/>
        <v>18.999972859794127</v>
      </c>
      <c r="M36" s="38">
        <f t="shared" si="116"/>
        <v>42.33303479106907</v>
      </c>
      <c r="N36" s="24"/>
      <c r="P36" s="1">
        <f t="shared" si="84"/>
        <v>2043</v>
      </c>
      <c r="Q36" s="17">
        <f t="shared" si="85"/>
        <v>35</v>
      </c>
      <c r="R36" s="16">
        <f t="shared" si="80"/>
        <v>-212.89724884897223</v>
      </c>
      <c r="S36" s="47">
        <f t="shared" si="70"/>
        <v>-2258.5364040053596</v>
      </c>
      <c r="T36" s="16">
        <f t="shared" si="117"/>
        <v>23.225154419887875</v>
      </c>
      <c r="U36" s="7">
        <f t="shared" si="99"/>
        <v>231.8972217087664</v>
      </c>
      <c r="V36" s="7">
        <f t="shared" si="87"/>
        <v>2300.8694387964283</v>
      </c>
      <c r="W36" s="16">
        <f t="shared" si="28"/>
        <v>18.999972859794184</v>
      </c>
      <c r="X36" s="16">
        <f t="shared" si="88"/>
        <v>50.66636812440282</v>
      </c>
      <c r="Y36" s="24">
        <f t="shared" si="1"/>
        <v>18.999972859794184</v>
      </c>
      <c r="Z36" s="21">
        <f t="shared" si="89"/>
        <v>42.33303479106951</v>
      </c>
      <c r="AA36" s="21">
        <f t="shared" si="71"/>
        <v>38.35426820970076</v>
      </c>
      <c r="AB36" s="24">
        <f t="shared" si="72"/>
        <v>255.23028364004176</v>
      </c>
      <c r="AC36" s="1">
        <f t="shared" si="31"/>
        <v>2043</v>
      </c>
      <c r="AD36" s="17">
        <f t="shared" si="32"/>
        <v>35</v>
      </c>
      <c r="AE36" s="16">
        <f t="shared" si="81"/>
        <v>-23.22515441988786</v>
      </c>
      <c r="AF36" s="54">
        <f t="shared" si="74"/>
        <v>-253.81003195209965</v>
      </c>
      <c r="AG36" s="16">
        <f t="shared" si="118"/>
        <v>2.5336532094423116</v>
      </c>
      <c r="AH36" s="7">
        <f t="shared" si="96"/>
        <v>25.297878731865413</v>
      </c>
      <c r="AI36" s="54">
        <f t="shared" si="91"/>
        <v>273.2766660505194</v>
      </c>
      <c r="AJ36" s="16">
        <f t="shared" si="36"/>
        <v>2.0727243119775522</v>
      </c>
      <c r="AK36" s="16">
        <f t="shared" si="92"/>
        <v>19.466634098419725</v>
      </c>
      <c r="AL36" s="49">
        <f t="shared" si="103"/>
        <v>27.79996743175306</v>
      </c>
      <c r="AP36" s="1">
        <f t="shared" si="119"/>
        <v>2043</v>
      </c>
      <c r="AQ36" s="36">
        <f t="shared" si="120"/>
        <v>35</v>
      </c>
      <c r="AR36" s="56">
        <f t="shared" si="121"/>
        <v>-29.57710098383228</v>
      </c>
      <c r="AS36" s="38">
        <f t="shared" si="75"/>
        <v>171.90667153578653</v>
      </c>
      <c r="AT36" s="38">
        <f t="shared" si="104"/>
        <v>21.488333941973316</v>
      </c>
      <c r="AU36" s="38">
        <f t="shared" si="93"/>
        <v>220.50706438583114</v>
      </c>
      <c r="AV36" s="38">
        <f t="shared" si="105"/>
        <v>48.600392850044614</v>
      </c>
      <c r="AW36" s="37">
        <f t="shared" si="122"/>
        <v>1907.9119199659938</v>
      </c>
      <c r="AX36" s="37">
        <f t="shared" si="123"/>
        <v>2301.796934596717</v>
      </c>
      <c r="AY36" s="38">
        <f t="shared" si="124"/>
        <v>393.88501463072373</v>
      </c>
      <c r="AZ36" s="4">
        <f t="shared" si="82"/>
        <v>106446406238.23128</v>
      </c>
      <c r="BA36" s="19">
        <f t="shared" si="83"/>
        <v>64780877726.40938</v>
      </c>
      <c r="BB36" s="7">
        <f t="shared" si="46"/>
        <v>1.0829559320740183</v>
      </c>
      <c r="BC36" s="33"/>
      <c r="BD36" s="33"/>
      <c r="BE36" s="1">
        <f t="shared" si="125"/>
        <v>2043</v>
      </c>
      <c r="BF36" s="36">
        <f t="shared" si="126"/>
        <v>35</v>
      </c>
      <c r="BG36" s="56">
        <f t="shared" si="127"/>
        <v>-137.42054491479877</v>
      </c>
      <c r="BH36" s="56">
        <f t="shared" si="128"/>
        <v>-425.95493891566133</v>
      </c>
      <c r="BI36" s="38">
        <f>AVERAGE($BI$28:BI35)</f>
        <v>157.28656974579394</v>
      </c>
      <c r="BJ36" s="38">
        <f t="shared" si="106"/>
        <v>19.660821218224243</v>
      </c>
      <c r="BK36" s="38">
        <f t="shared" si="94"/>
        <v>311.2063473669287</v>
      </c>
      <c r="BL36" s="38">
        <f t="shared" si="107"/>
        <v>153.91977762113476</v>
      </c>
      <c r="BM36" s="37">
        <f t="shared" si="129"/>
        <v>2656.693967341914</v>
      </c>
      <c r="BN36" s="37">
        <f t="shared" si="130"/>
        <v>3393.8552536245043</v>
      </c>
      <c r="BO36" s="38">
        <f t="shared" si="131"/>
        <v>737.1612862825898</v>
      </c>
      <c r="BP36" s="4">
        <f t="shared" si="108"/>
        <v>972048150741.1162</v>
      </c>
      <c r="BQ36" s="19">
        <f t="shared" si="132"/>
        <v>867850698739.0868</v>
      </c>
      <c r="BR36" s="47">
        <f t="shared" si="100"/>
        <v>3.9854391388031596</v>
      </c>
      <c r="BS36" s="2"/>
      <c r="BT36" s="2"/>
      <c r="BU36" s="12" t="s">
        <v>21</v>
      </c>
      <c r="BV36" s="1"/>
      <c r="BW36" s="1">
        <f t="shared" si="133"/>
        <v>2043</v>
      </c>
      <c r="BX36" s="36">
        <f t="shared" si="134"/>
        <v>35</v>
      </c>
      <c r="BY36" s="56">
        <f t="shared" si="135"/>
        <v>-144.9198453925982</v>
      </c>
      <c r="BZ36" s="56">
        <f t="shared" si="136"/>
        <v>-417.7982473498291</v>
      </c>
      <c r="CA36" s="38">
        <f>AVERAGE($CA$28:CA35)</f>
        <v>168.77341359634536</v>
      </c>
      <c r="CB36" s="38">
        <f t="shared" si="109"/>
        <v>21.09667669954317</v>
      </c>
      <c r="CC36" s="38">
        <f t="shared" si="95"/>
        <v>331.54261466301836</v>
      </c>
      <c r="CD36" s="38">
        <f t="shared" si="110"/>
        <v>162.769201066673</v>
      </c>
      <c r="CE36" s="37">
        <f t="shared" si="137"/>
        <v>2822.1480311378723</v>
      </c>
      <c r="CF36" s="37">
        <f t="shared" si="138"/>
        <v>3571.4888931507185</v>
      </c>
      <c r="CG36" s="38">
        <f t="shared" si="139"/>
        <v>749.3408620128474</v>
      </c>
      <c r="CH36" s="4">
        <f t="shared" si="111"/>
        <v>990163367499.3973</v>
      </c>
      <c r="CI36" s="19">
        <f t="shared" si="140"/>
        <v>881581535026.6995</v>
      </c>
      <c r="CJ36" s="47">
        <f t="shared" si="101"/>
        <v>3.9300253263871676</v>
      </c>
      <c r="CK36" s="4">
        <f t="shared" si="67"/>
        <v>-815873257757.976</v>
      </c>
      <c r="CL36" s="4">
        <f t="shared" si="68"/>
        <v>-370.4048870119905</v>
      </c>
      <c r="CM36" s="4">
        <f t="shared" si="76"/>
        <v>-5106151421115.771</v>
      </c>
      <c r="CN36" s="4">
        <f t="shared" si="77"/>
        <v>-2318.1829067445155</v>
      </c>
      <c r="CO36" s="1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spans="1:121" ht="12.75">
      <c r="A37" s="13" t="s">
        <v>22</v>
      </c>
      <c r="B37" s="51"/>
      <c r="C37" s="16"/>
      <c r="D37" s="1">
        <f t="shared" si="112"/>
        <v>2044</v>
      </c>
      <c r="E37" s="17">
        <f t="shared" si="113"/>
        <v>36</v>
      </c>
      <c r="F37" s="16">
        <f t="shared" si="141"/>
        <v>-234.18697373386948</v>
      </c>
      <c r="G37" s="16">
        <f t="shared" si="142"/>
        <v>25.54766986187665</v>
      </c>
      <c r="H37" s="7">
        <f t="shared" si="97"/>
        <v>255.086943879643</v>
      </c>
      <c r="I37" s="7">
        <f t="shared" si="98"/>
        <v>2555.956382676071</v>
      </c>
      <c r="J37" s="16">
        <f t="shared" si="114"/>
        <v>20.899970145773523</v>
      </c>
      <c r="K37" s="16">
        <f t="shared" si="115"/>
        <v>71.5663382701759</v>
      </c>
      <c r="L37" s="24">
        <f t="shared" si="102"/>
        <v>20.899970145773523</v>
      </c>
      <c r="M37" s="38">
        <f t="shared" si="116"/>
        <v>63.23300493684259</v>
      </c>
      <c r="N37" s="24"/>
      <c r="P37" s="1">
        <f t="shared" si="84"/>
        <v>2044</v>
      </c>
      <c r="Q37" s="17">
        <f t="shared" si="85"/>
        <v>36</v>
      </c>
      <c r="R37" s="16">
        <f t="shared" si="80"/>
        <v>-234.18697373386948</v>
      </c>
      <c r="S37" s="47">
        <f t="shared" si="70"/>
        <v>-2492.723377739229</v>
      </c>
      <c r="T37" s="16">
        <f t="shared" si="117"/>
        <v>25.547669861876667</v>
      </c>
      <c r="U37" s="7">
        <f t="shared" si="99"/>
        <v>255.08694387964306</v>
      </c>
      <c r="V37" s="7">
        <f t="shared" si="87"/>
        <v>2555.9563826760714</v>
      </c>
      <c r="W37" s="16">
        <f t="shared" si="28"/>
        <v>20.89997014577358</v>
      </c>
      <c r="X37" s="16">
        <f t="shared" si="88"/>
        <v>71.5663382701764</v>
      </c>
      <c r="Y37" s="24">
        <f t="shared" si="1"/>
        <v>20.89997014577358</v>
      </c>
      <c r="Z37" s="21">
        <f t="shared" si="89"/>
        <v>63.23300493684309</v>
      </c>
      <c r="AA37" s="21">
        <f t="shared" si="71"/>
        <v>42.18969503067083</v>
      </c>
      <c r="AB37" s="24">
        <f t="shared" si="72"/>
        <v>297.41997867071257</v>
      </c>
      <c r="AC37" s="1">
        <f t="shared" si="31"/>
        <v>2044</v>
      </c>
      <c r="AD37" s="17">
        <f t="shared" si="32"/>
        <v>36</v>
      </c>
      <c r="AE37" s="16">
        <f t="shared" si="81"/>
        <v>-25.54766986187665</v>
      </c>
      <c r="AF37" s="54">
        <f t="shared" si="74"/>
        <v>-279.3577018139763</v>
      </c>
      <c r="AG37" s="16">
        <f t="shared" si="118"/>
        <v>2.7870185303865433</v>
      </c>
      <c r="AH37" s="7">
        <f t="shared" si="96"/>
        <v>27.827666605051956</v>
      </c>
      <c r="AI37" s="54">
        <f t="shared" si="91"/>
        <v>301.10433265557134</v>
      </c>
      <c r="AJ37" s="16">
        <f t="shared" si="36"/>
        <v>2.2799967431753068</v>
      </c>
      <c r="AK37" s="16">
        <f t="shared" si="92"/>
        <v>21.74663084159503</v>
      </c>
      <c r="AL37" s="49">
        <f t="shared" si="103"/>
        <v>30.079964174928364</v>
      </c>
      <c r="AP37" s="1">
        <f t="shared" si="119"/>
        <v>2044</v>
      </c>
      <c r="AQ37" s="36">
        <f t="shared" si="120"/>
        <v>36</v>
      </c>
      <c r="AR37" s="56">
        <f t="shared" si="121"/>
        <v>-32.369652550321774</v>
      </c>
      <c r="AS37" s="38">
        <f t="shared" si="75"/>
        <v>188.13741183550937</v>
      </c>
      <c r="AT37" s="38">
        <f t="shared" si="104"/>
        <v>23.51717647943867</v>
      </c>
      <c r="AU37" s="38">
        <f t="shared" si="93"/>
        <v>241.32645937688378</v>
      </c>
      <c r="AV37" s="38">
        <f t="shared" si="105"/>
        <v>53.18904754137441</v>
      </c>
      <c r="AW37" s="37">
        <f t="shared" si="122"/>
        <v>2096.0493318015033</v>
      </c>
      <c r="AX37" s="37">
        <f t="shared" si="123"/>
        <v>2543.1233939736007</v>
      </c>
      <c r="AY37" s="38">
        <f t="shared" si="124"/>
        <v>447.07406217209814</v>
      </c>
      <c r="AZ37" s="4">
        <f t="shared" si="82"/>
        <v>116496650129.62007</v>
      </c>
      <c r="BA37" s="19">
        <f t="shared" si="83"/>
        <v>70897229077.82602</v>
      </c>
      <c r="BB37" s="7">
        <f t="shared" si="46"/>
        <v>1.1852042993567184</v>
      </c>
      <c r="BC37" s="33"/>
      <c r="BD37" s="33"/>
      <c r="BE37" s="1">
        <f t="shared" si="125"/>
        <v>2044</v>
      </c>
      <c r="BF37" s="36">
        <f t="shared" si="126"/>
        <v>36</v>
      </c>
      <c r="BG37" s="56">
        <f t="shared" si="127"/>
        <v>-153.91977762113476</v>
      </c>
      <c r="BH37" s="56">
        <f t="shared" si="128"/>
        <v>-579.8747165367961</v>
      </c>
      <c r="BI37" s="38">
        <f>AVERAGE($BI$28:BI36)</f>
        <v>157.28656974579394</v>
      </c>
      <c r="BJ37" s="38">
        <f t="shared" si="106"/>
        <v>19.660821218224243</v>
      </c>
      <c r="BK37" s="38">
        <f t="shared" si="94"/>
        <v>327.3198852443454</v>
      </c>
      <c r="BL37" s="38">
        <f t="shared" si="107"/>
        <v>170.03331549855147</v>
      </c>
      <c r="BM37" s="37">
        <f t="shared" si="129"/>
        <v>2813.9805370877075</v>
      </c>
      <c r="BN37" s="37">
        <f t="shared" si="130"/>
        <v>3721.17513886885</v>
      </c>
      <c r="BO37" s="38">
        <f t="shared" si="131"/>
        <v>907.1946017811413</v>
      </c>
      <c r="BP37" s="4">
        <f t="shared" si="108"/>
        <v>1073809827750.5115</v>
      </c>
      <c r="BQ37" s="19">
        <f t="shared" si="132"/>
        <v>972048150741.1162</v>
      </c>
      <c r="BR37" s="47">
        <f t="shared" si="100"/>
        <v>4.101243927239851</v>
      </c>
      <c r="BS37" s="2"/>
      <c r="BT37" s="2"/>
      <c r="BU37" s="13" t="s">
        <v>22</v>
      </c>
      <c r="BV37" s="1"/>
      <c r="BW37" s="1">
        <f t="shared" si="133"/>
        <v>2044</v>
      </c>
      <c r="BX37" s="36">
        <f t="shared" si="134"/>
        <v>36</v>
      </c>
      <c r="BY37" s="56">
        <f t="shared" si="135"/>
        <v>-162.769201066673</v>
      </c>
      <c r="BZ37" s="56">
        <f t="shared" si="136"/>
        <v>-580.5674484165021</v>
      </c>
      <c r="CA37" s="38">
        <f>AVERAGE($CA$28:CA36)</f>
        <v>168.77341359634536</v>
      </c>
      <c r="CB37" s="38">
        <f t="shared" si="109"/>
        <v>21.09667669954317</v>
      </c>
      <c r="CC37" s="38">
        <f t="shared" si="95"/>
        <v>348.9860552089096</v>
      </c>
      <c r="CD37" s="38">
        <f t="shared" si="110"/>
        <v>180.21264161256423</v>
      </c>
      <c r="CE37" s="37">
        <f t="shared" si="137"/>
        <v>2990.921444734218</v>
      </c>
      <c r="CF37" s="37">
        <f t="shared" si="138"/>
        <v>3920.474948359628</v>
      </c>
      <c r="CG37" s="38">
        <f t="shared" si="139"/>
        <v>929.5535036254116</v>
      </c>
      <c r="CH37" s="4">
        <f t="shared" si="111"/>
        <v>1096275922691.0908</v>
      </c>
      <c r="CI37" s="19">
        <f t="shared" si="140"/>
        <v>990163367499.3973</v>
      </c>
      <c r="CJ37" s="47">
        <f t="shared" si="101"/>
        <v>4.050781414195315</v>
      </c>
      <c r="CK37" s="4">
        <f t="shared" si="67"/>
        <v>-840942221586.9474</v>
      </c>
      <c r="CL37" s="4">
        <f t="shared" si="68"/>
        <v>-381.7861482879085</v>
      </c>
      <c r="CM37" s="4">
        <f t="shared" si="76"/>
        <v>-5947093642702.719</v>
      </c>
      <c r="CN37" s="4">
        <f t="shared" si="77"/>
        <v>-2699.969055032424</v>
      </c>
      <c r="CO37" s="14" t="s">
        <v>145</v>
      </c>
      <c r="CP37" s="14" t="s">
        <v>116</v>
      </c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</row>
    <row r="38" spans="1:121" ht="12.75">
      <c r="A38" s="12" t="s">
        <v>23</v>
      </c>
      <c r="B38" s="51"/>
      <c r="C38" s="16"/>
      <c r="D38" s="1">
        <f t="shared" si="112"/>
        <v>2045</v>
      </c>
      <c r="E38" s="17">
        <f t="shared" si="113"/>
        <v>37</v>
      </c>
      <c r="F38" s="16">
        <f t="shared" si="141"/>
        <v>-257.60567110725646</v>
      </c>
      <c r="G38" s="16">
        <f t="shared" si="142"/>
        <v>28.102436848064315</v>
      </c>
      <c r="H38" s="7">
        <f t="shared" si="97"/>
        <v>280.59563826760734</v>
      </c>
      <c r="I38" s="7">
        <f t="shared" si="98"/>
        <v>2836.552020943678</v>
      </c>
      <c r="J38" s="16">
        <f t="shared" si="114"/>
        <v>22.989967160350886</v>
      </c>
      <c r="K38" s="16">
        <f t="shared" si="115"/>
        <v>94.55630543052679</v>
      </c>
      <c r="L38" s="24">
        <f t="shared" si="102"/>
        <v>22.989967160350886</v>
      </c>
      <c r="M38" s="38">
        <f t="shared" si="116"/>
        <v>86.22297209719348</v>
      </c>
      <c r="N38" s="24"/>
      <c r="P38" s="1">
        <f t="shared" si="84"/>
        <v>2045</v>
      </c>
      <c r="Q38" s="17">
        <f t="shared" si="85"/>
        <v>37</v>
      </c>
      <c r="R38" s="16">
        <f t="shared" si="80"/>
        <v>-257.60567110725646</v>
      </c>
      <c r="S38" s="47">
        <f t="shared" si="70"/>
        <v>-2750.3290488464854</v>
      </c>
      <c r="T38" s="16">
        <f t="shared" si="117"/>
        <v>28.102436848064336</v>
      </c>
      <c r="U38" s="7">
        <f t="shared" si="99"/>
        <v>280.5956382676074</v>
      </c>
      <c r="V38" s="7">
        <f t="shared" si="87"/>
        <v>2836.5520209436786</v>
      </c>
      <c r="W38" s="16">
        <f t="shared" si="28"/>
        <v>22.989967160350943</v>
      </c>
      <c r="X38" s="16">
        <f t="shared" si="88"/>
        <v>94.55630543052735</v>
      </c>
      <c r="Y38" s="24">
        <f t="shared" si="1"/>
        <v>22.989967160350943</v>
      </c>
      <c r="Z38" s="21">
        <f t="shared" si="89"/>
        <v>86.22297209719403</v>
      </c>
      <c r="AA38" s="21">
        <f t="shared" si="71"/>
        <v>46.40866453373792</v>
      </c>
      <c r="AB38" s="24">
        <f t="shared" si="72"/>
        <v>343.8286432044505</v>
      </c>
      <c r="AC38" s="1">
        <f t="shared" si="31"/>
        <v>2045</v>
      </c>
      <c r="AD38" s="17">
        <f t="shared" si="32"/>
        <v>37</v>
      </c>
      <c r="AE38" s="16">
        <f t="shared" si="81"/>
        <v>-28.102436848064315</v>
      </c>
      <c r="AF38" s="54">
        <f t="shared" si="74"/>
        <v>-307.4601386620406</v>
      </c>
      <c r="AG38" s="16">
        <f t="shared" si="118"/>
        <v>3.0657203834251976</v>
      </c>
      <c r="AH38" s="7">
        <f t="shared" si="96"/>
        <v>30.610433265557155</v>
      </c>
      <c r="AI38" s="54">
        <f t="shared" si="91"/>
        <v>331.7147659211285</v>
      </c>
      <c r="AJ38" s="16">
        <f t="shared" si="36"/>
        <v>2.5079964174928406</v>
      </c>
      <c r="AK38" s="16">
        <f t="shared" si="92"/>
        <v>24.254627259087872</v>
      </c>
      <c r="AL38" s="49">
        <f t="shared" si="103"/>
        <v>32.587960592421204</v>
      </c>
      <c r="AP38" s="1">
        <f t="shared" si="119"/>
        <v>2045</v>
      </c>
      <c r="AQ38" s="36">
        <f t="shared" si="120"/>
        <v>37</v>
      </c>
      <c r="AR38" s="56">
        <f t="shared" si="121"/>
        <v>-35.42586566551293</v>
      </c>
      <c r="AS38" s="38">
        <f t="shared" si="75"/>
        <v>205.90059371137085</v>
      </c>
      <c r="AT38" s="38">
        <f t="shared" si="104"/>
        <v>25.737574213921356</v>
      </c>
      <c r="AU38" s="38">
        <f t="shared" si="93"/>
        <v>264.11153836541166</v>
      </c>
      <c r="AV38" s="38">
        <f t="shared" si="105"/>
        <v>58.210944654040816</v>
      </c>
      <c r="AW38" s="37">
        <f t="shared" si="122"/>
        <v>2301.949925512874</v>
      </c>
      <c r="AX38" s="37">
        <f t="shared" si="123"/>
        <v>2807.2349323390126</v>
      </c>
      <c r="AY38" s="38">
        <f t="shared" si="124"/>
        <v>505.28500682613895</v>
      </c>
      <c r="AZ38" s="4">
        <f t="shared" si="82"/>
        <v>127495797848.25829</v>
      </c>
      <c r="BA38" s="19">
        <f t="shared" si="83"/>
        <v>77591061858.43799</v>
      </c>
      <c r="BB38" s="7">
        <f t="shared" si="46"/>
        <v>1.2971065484847824</v>
      </c>
      <c r="BC38" s="33"/>
      <c r="BD38" s="33"/>
      <c r="BE38" s="1">
        <f t="shared" si="125"/>
        <v>2045</v>
      </c>
      <c r="BF38" s="36">
        <f t="shared" si="126"/>
        <v>37</v>
      </c>
      <c r="BG38" s="56">
        <f t="shared" si="127"/>
        <v>-170.03331549855147</v>
      </c>
      <c r="BH38" s="56">
        <f t="shared" si="128"/>
        <v>-749.9080320353476</v>
      </c>
      <c r="BI38" s="38">
        <f>AVERAGE($BI$28:BI37)</f>
        <v>157.28656974579394</v>
      </c>
      <c r="BJ38" s="38">
        <f t="shared" si="106"/>
        <v>19.660821218224243</v>
      </c>
      <c r="BK38" s="38">
        <f t="shared" si="94"/>
        <v>343.0006758378836</v>
      </c>
      <c r="BL38" s="38">
        <f t="shared" si="107"/>
        <v>185.71410609208965</v>
      </c>
      <c r="BM38" s="37">
        <f t="shared" si="129"/>
        <v>2971.267106833501</v>
      </c>
      <c r="BN38" s="37">
        <f t="shared" si="130"/>
        <v>4064.1758147067335</v>
      </c>
      <c r="BO38" s="38">
        <f t="shared" si="131"/>
        <v>1092.908707873231</v>
      </c>
      <c r="BP38" s="4">
        <f t="shared" si="108"/>
        <v>1172838579832.8203</v>
      </c>
      <c r="BQ38" s="19">
        <f t="shared" si="132"/>
        <v>1073809827750.5115</v>
      </c>
      <c r="BR38" s="47">
        <f t="shared" si="100"/>
        <v>4.213938647109519</v>
      </c>
      <c r="BS38" s="2"/>
      <c r="BT38" s="2"/>
      <c r="BU38" s="12" t="s">
        <v>23</v>
      </c>
      <c r="BV38" s="1"/>
      <c r="BW38" s="1">
        <f t="shared" si="133"/>
        <v>2045</v>
      </c>
      <c r="BX38" s="36">
        <f t="shared" si="134"/>
        <v>37</v>
      </c>
      <c r="BY38" s="56">
        <f t="shared" si="135"/>
        <v>-180.21264161256423</v>
      </c>
      <c r="BZ38" s="56">
        <f t="shared" si="136"/>
        <v>-760.7800900290663</v>
      </c>
      <c r="CA38" s="38">
        <f>AVERAGE($CA$28:CA37)</f>
        <v>168.77341359634536</v>
      </c>
      <c r="CB38" s="38">
        <f t="shared" si="109"/>
        <v>21.09667669954317</v>
      </c>
      <c r="CC38" s="38">
        <f t="shared" si="95"/>
        <v>365.97284123559433</v>
      </c>
      <c r="CD38" s="38">
        <f t="shared" si="110"/>
        <v>197.19942763924897</v>
      </c>
      <c r="CE38" s="37">
        <f t="shared" si="137"/>
        <v>3159.6948583305634</v>
      </c>
      <c r="CF38" s="37">
        <f t="shared" si="138"/>
        <v>4286.447789595222</v>
      </c>
      <c r="CG38" s="38">
        <f t="shared" si="139"/>
        <v>1126.7529312646607</v>
      </c>
      <c r="CH38" s="4">
        <f t="shared" si="111"/>
        <v>1199610540941.6543</v>
      </c>
      <c r="CI38" s="19">
        <f t="shared" si="140"/>
        <v>1096275922691.0908</v>
      </c>
      <c r="CJ38" s="47">
        <f t="shared" si="101"/>
        <v>4.168376209764456</v>
      </c>
      <c r="CK38" s="4">
        <f t="shared" si="67"/>
        <v>-865354901147.1011</v>
      </c>
      <c r="CL38" s="4">
        <f t="shared" si="68"/>
        <v>-392.86945777029996</v>
      </c>
      <c r="CM38" s="4">
        <f t="shared" si="76"/>
        <v>-6812448543849.82</v>
      </c>
      <c r="CN38" s="4">
        <f t="shared" si="77"/>
        <v>-3092.838512802724</v>
      </c>
      <c r="CO38" s="1" t="s">
        <v>78</v>
      </c>
      <c r="CP38" s="65" t="s">
        <v>107</v>
      </c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ht="12.75">
      <c r="A39" s="12" t="s">
        <v>24</v>
      </c>
      <c r="B39" s="4"/>
      <c r="C39" s="16"/>
      <c r="D39" s="1">
        <f t="shared" si="112"/>
        <v>2046</v>
      </c>
      <c r="E39" s="17">
        <f t="shared" si="113"/>
        <v>38</v>
      </c>
      <c r="F39" s="16">
        <f t="shared" si="141"/>
        <v>-283.36623821798213</v>
      </c>
      <c r="G39" s="16">
        <f t="shared" si="142"/>
        <v>30.91268053287075</v>
      </c>
      <c r="H39" s="7">
        <f t="shared" si="97"/>
        <v>308.65520209436806</v>
      </c>
      <c r="I39" s="7">
        <f t="shared" si="98"/>
        <v>3145.2072230380463</v>
      </c>
      <c r="J39" s="16">
        <f t="shared" si="114"/>
        <v>25.288963876385935</v>
      </c>
      <c r="K39" s="16">
        <f t="shared" si="115"/>
        <v>119.84526930691273</v>
      </c>
      <c r="L39" s="24">
        <f t="shared" si="102"/>
        <v>25.288963876385935</v>
      </c>
      <c r="M39" s="38">
        <f t="shared" si="116"/>
        <v>111.51193597357941</v>
      </c>
      <c r="N39" s="24"/>
      <c r="P39" s="1">
        <f t="shared" si="84"/>
        <v>2046</v>
      </c>
      <c r="Q39" s="17">
        <f t="shared" si="85"/>
        <v>38</v>
      </c>
      <c r="R39" s="16">
        <f t="shared" si="80"/>
        <v>-283.36623821798213</v>
      </c>
      <c r="S39" s="47">
        <f t="shared" si="70"/>
        <v>-3033.6952870644677</v>
      </c>
      <c r="T39" s="16">
        <f t="shared" si="117"/>
        <v>30.912680532870773</v>
      </c>
      <c r="U39" s="7">
        <f t="shared" si="99"/>
        <v>308.6552020943681</v>
      </c>
      <c r="V39" s="7">
        <f t="shared" si="87"/>
        <v>3145.207223038047</v>
      </c>
      <c r="W39" s="16">
        <f t="shared" si="28"/>
        <v>25.288963876385992</v>
      </c>
      <c r="X39" s="16">
        <f t="shared" si="88"/>
        <v>119.84526930691334</v>
      </c>
      <c r="Y39" s="24">
        <f t="shared" si="1"/>
        <v>25.288963876385992</v>
      </c>
      <c r="Z39" s="21">
        <f t="shared" si="89"/>
        <v>111.51193597358002</v>
      </c>
      <c r="AA39" s="21">
        <f t="shared" si="71"/>
        <v>51.049530987111666</v>
      </c>
      <c r="AB39" s="24">
        <f t="shared" si="72"/>
        <v>394.87817419156215</v>
      </c>
      <c r="AC39" s="1">
        <f t="shared" si="31"/>
        <v>2046</v>
      </c>
      <c r="AD39" s="17">
        <f t="shared" si="32"/>
        <v>38</v>
      </c>
      <c r="AE39" s="16">
        <f t="shared" si="81"/>
        <v>-30.91268053287075</v>
      </c>
      <c r="AF39" s="54">
        <f t="shared" si="74"/>
        <v>-338.37281919491136</v>
      </c>
      <c r="AG39" s="16">
        <f t="shared" si="118"/>
        <v>3.3722924217677175</v>
      </c>
      <c r="AH39" s="7">
        <f t="shared" si="96"/>
        <v>33.671476592112874</v>
      </c>
      <c r="AI39" s="54">
        <f t="shared" si="91"/>
        <v>365.38624251324137</v>
      </c>
      <c r="AJ39" s="16">
        <f t="shared" si="36"/>
        <v>2.758796059242126</v>
      </c>
      <c r="AK39" s="16">
        <f t="shared" si="92"/>
        <v>27.01342331833</v>
      </c>
      <c r="AL39" s="49">
        <f t="shared" si="103"/>
        <v>35.346756651663334</v>
      </c>
      <c r="AP39" s="1">
        <f t="shared" si="119"/>
        <v>2046</v>
      </c>
      <c r="AQ39" s="36">
        <f t="shared" si="120"/>
        <v>38</v>
      </c>
      <c r="AR39" s="56">
        <f t="shared" si="121"/>
        <v>-38.77063419818802</v>
      </c>
      <c r="AS39" s="38">
        <f t="shared" si="75"/>
        <v>225.34090416722364</v>
      </c>
      <c r="AT39" s="38">
        <f t="shared" si="104"/>
        <v>28.167613020902955</v>
      </c>
      <c r="AU39" s="38">
        <f t="shared" si="93"/>
        <v>289.04789337172036</v>
      </c>
      <c r="AV39" s="38">
        <f t="shared" si="105"/>
        <v>63.70698920449672</v>
      </c>
      <c r="AW39" s="37">
        <f t="shared" si="122"/>
        <v>2527.2908296800974</v>
      </c>
      <c r="AX39" s="37">
        <f t="shared" si="123"/>
        <v>3096.282825710733</v>
      </c>
      <c r="AY39" s="38">
        <f t="shared" si="124"/>
        <v>568.9919960306356</v>
      </c>
      <c r="AZ39" s="4">
        <f t="shared" si="82"/>
        <v>139533441097.8994</v>
      </c>
      <c r="BA39" s="19">
        <f t="shared" si="83"/>
        <v>84916899554.8643</v>
      </c>
      <c r="BB39" s="7">
        <f t="shared" si="46"/>
        <v>1.4195741603665213</v>
      </c>
      <c r="BC39" s="33"/>
      <c r="BD39" s="33"/>
      <c r="BE39" s="1">
        <f t="shared" si="125"/>
        <v>2046</v>
      </c>
      <c r="BF39" s="36">
        <f t="shared" si="126"/>
        <v>38</v>
      </c>
      <c r="BG39" s="56">
        <f t="shared" si="127"/>
        <v>-185.71410609208965</v>
      </c>
      <c r="BH39" s="56">
        <f t="shared" si="128"/>
        <v>-935.6221381274372</v>
      </c>
      <c r="BI39" s="38">
        <f>AVERAGE($BI$28:BI38)</f>
        <v>157.28656974579394</v>
      </c>
      <c r="BJ39" s="38">
        <f t="shared" si="106"/>
        <v>19.660821218224243</v>
      </c>
      <c r="BK39" s="38">
        <f t="shared" si="94"/>
        <v>358.1959265753938</v>
      </c>
      <c r="BL39" s="38">
        <f t="shared" si="107"/>
        <v>200.90935682959986</v>
      </c>
      <c r="BM39" s="37">
        <f t="shared" si="129"/>
        <v>3128.553676579295</v>
      </c>
      <c r="BN39" s="37">
        <f t="shared" si="130"/>
        <v>4422.371741282127</v>
      </c>
      <c r="BO39" s="38">
        <f t="shared" si="131"/>
        <v>1293.8180647028307</v>
      </c>
      <c r="BP39" s="4">
        <f t="shared" si="108"/>
        <v>1268801006544.4883</v>
      </c>
      <c r="BQ39" s="19">
        <f t="shared" si="132"/>
        <v>1172838579832.8203</v>
      </c>
      <c r="BR39" s="47">
        <f t="shared" si="100"/>
        <v>4.323143888707397</v>
      </c>
      <c r="BS39" s="2"/>
      <c r="BT39" s="2"/>
      <c r="BU39" s="12" t="s">
        <v>24</v>
      </c>
      <c r="BV39" s="3"/>
      <c r="BW39" s="1">
        <f t="shared" si="133"/>
        <v>2046</v>
      </c>
      <c r="BX39" s="36">
        <f t="shared" si="134"/>
        <v>38</v>
      </c>
      <c r="BY39" s="56">
        <f t="shared" si="135"/>
        <v>-197.19942763924897</v>
      </c>
      <c r="BZ39" s="56">
        <f t="shared" si="136"/>
        <v>-957.9795176683152</v>
      </c>
      <c r="CA39" s="38">
        <f>AVERAGE($CA$28:CA38)</f>
        <v>168.77341359634536</v>
      </c>
      <c r="CB39" s="38">
        <f t="shared" si="109"/>
        <v>21.09667669954317</v>
      </c>
      <c r="CC39" s="38">
        <f t="shared" si="95"/>
        <v>382.44589092817176</v>
      </c>
      <c r="CD39" s="38">
        <f t="shared" si="110"/>
        <v>213.6724773318264</v>
      </c>
      <c r="CE39" s="37">
        <f t="shared" si="137"/>
        <v>3328.468271926909</v>
      </c>
      <c r="CF39" s="37">
        <f t="shared" si="138"/>
        <v>4668.893680523394</v>
      </c>
      <c r="CG39" s="38">
        <f t="shared" si="139"/>
        <v>1340.4254085964872</v>
      </c>
      <c r="CH39" s="4">
        <f t="shared" si="111"/>
        <v>1299819980133.4465</v>
      </c>
      <c r="CI39" s="19">
        <f t="shared" si="140"/>
        <v>1199610540941.6543</v>
      </c>
      <c r="CJ39" s="47">
        <f t="shared" si="101"/>
        <v>4.282414551564715</v>
      </c>
      <c r="CK39" s="4">
        <f t="shared" si="67"/>
        <v>-889029260904.8348</v>
      </c>
      <c r="CL39" s="4">
        <f t="shared" si="68"/>
        <v>-403.6175714849744</v>
      </c>
      <c r="CM39" s="4">
        <f t="shared" si="76"/>
        <v>-7701477804754.655</v>
      </c>
      <c r="CN39" s="4">
        <f t="shared" si="77"/>
        <v>-3496.456084287698</v>
      </c>
      <c r="CO39" s="1" t="s">
        <v>79</v>
      </c>
      <c r="CP39" s="70">
        <v>12.5</v>
      </c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</row>
    <row r="40" spans="1:121" ht="12.75">
      <c r="A40" s="12" t="s">
        <v>38</v>
      </c>
      <c r="B40" s="51"/>
      <c r="C40" s="16"/>
      <c r="D40" s="1">
        <f t="shared" si="112"/>
        <v>2047</v>
      </c>
      <c r="E40" s="17">
        <f t="shared" si="113"/>
        <v>39</v>
      </c>
      <c r="F40" s="16">
        <f t="shared" si="141"/>
        <v>-311.70286203978037</v>
      </c>
      <c r="G40" s="16">
        <f t="shared" si="142"/>
        <v>34.003948586157826</v>
      </c>
      <c r="H40" s="7">
        <f t="shared" si="97"/>
        <v>339.5207223038049</v>
      </c>
      <c r="I40" s="7">
        <f t="shared" si="98"/>
        <v>3484.7279453418514</v>
      </c>
      <c r="J40" s="16">
        <f t="shared" si="114"/>
        <v>27.817860264024546</v>
      </c>
      <c r="K40" s="16">
        <f t="shared" si="115"/>
        <v>147.66312957093726</v>
      </c>
      <c r="L40" s="24">
        <f t="shared" si="102"/>
        <v>27.817860264024546</v>
      </c>
      <c r="M40" s="38">
        <f t="shared" si="116"/>
        <v>139.32979623760394</v>
      </c>
      <c r="N40" s="24"/>
      <c r="P40" s="1">
        <f t="shared" si="84"/>
        <v>2047</v>
      </c>
      <c r="Q40" s="17">
        <f t="shared" si="85"/>
        <v>39</v>
      </c>
      <c r="R40" s="16">
        <f t="shared" si="80"/>
        <v>-311.70286203978037</v>
      </c>
      <c r="S40" s="47">
        <f t="shared" si="70"/>
        <v>-3345.398149104248</v>
      </c>
      <c r="T40" s="16">
        <f t="shared" si="117"/>
        <v>34.003948586157854</v>
      </c>
      <c r="U40" s="7">
        <f t="shared" si="99"/>
        <v>339.520722303805</v>
      </c>
      <c r="V40" s="7">
        <f t="shared" si="87"/>
        <v>3484.727945341852</v>
      </c>
      <c r="W40" s="16">
        <f t="shared" si="28"/>
        <v>27.817860264024603</v>
      </c>
      <c r="X40" s="16">
        <f t="shared" si="88"/>
        <v>147.66312957093794</v>
      </c>
      <c r="Y40" s="24">
        <f t="shared" si="1"/>
        <v>27.817860264024603</v>
      </c>
      <c r="Z40" s="21">
        <f t="shared" si="89"/>
        <v>139.32979623760463</v>
      </c>
      <c r="AA40" s="21">
        <f t="shared" si="71"/>
        <v>56.154484085822844</v>
      </c>
      <c r="AB40" s="24">
        <f t="shared" si="72"/>
        <v>451.032658277385</v>
      </c>
      <c r="AC40" s="1">
        <f t="shared" si="31"/>
        <v>2047</v>
      </c>
      <c r="AD40" s="17">
        <f t="shared" si="32"/>
        <v>39</v>
      </c>
      <c r="AE40" s="16">
        <f t="shared" si="81"/>
        <v>-34.003948586157826</v>
      </c>
      <c r="AF40" s="54">
        <f t="shared" si="74"/>
        <v>-372.3767677810692</v>
      </c>
      <c r="AG40" s="16">
        <f t="shared" si="118"/>
        <v>3.7095216639444897</v>
      </c>
      <c r="AH40" s="7">
        <f t="shared" si="96"/>
        <v>37.038624251324165</v>
      </c>
      <c r="AI40" s="54">
        <f t="shared" si="91"/>
        <v>402.42486676456554</v>
      </c>
      <c r="AJ40" s="16">
        <f t="shared" si="36"/>
        <v>3.03467566516634</v>
      </c>
      <c r="AK40" s="16">
        <f t="shared" si="92"/>
        <v>30.048098983496338</v>
      </c>
      <c r="AL40" s="49">
        <f t="shared" si="103"/>
        <v>38.381432316829674</v>
      </c>
      <c r="AP40" s="1">
        <f t="shared" si="119"/>
        <v>2047</v>
      </c>
      <c r="AQ40" s="36">
        <f t="shared" si="120"/>
        <v>39</v>
      </c>
      <c r="AR40" s="56">
        <f t="shared" si="121"/>
        <v>-42.431202396644125</v>
      </c>
      <c r="AS40" s="38">
        <f t="shared" si="75"/>
        <v>246.61669097507624</v>
      </c>
      <c r="AT40" s="38">
        <f t="shared" si="104"/>
        <v>30.82708637188453</v>
      </c>
      <c r="AU40" s="38">
        <f t="shared" si="93"/>
        <v>316.33863927230476</v>
      </c>
      <c r="AV40" s="38">
        <f t="shared" si="105"/>
        <v>69.72194829722852</v>
      </c>
      <c r="AW40" s="37">
        <f t="shared" si="122"/>
        <v>2773.907520655174</v>
      </c>
      <c r="AX40" s="37">
        <f t="shared" si="123"/>
        <v>3412.6214649830376</v>
      </c>
      <c r="AY40" s="38">
        <f t="shared" si="124"/>
        <v>638.7139443278642</v>
      </c>
      <c r="AZ40" s="4">
        <f t="shared" si="82"/>
        <v>152707630472.5988</v>
      </c>
      <c r="BA40" s="19">
        <f t="shared" si="83"/>
        <v>92934413543.23634</v>
      </c>
      <c r="BB40" s="7">
        <f t="shared" si="46"/>
        <v>1.5536046742916878</v>
      </c>
      <c r="BC40" s="33"/>
      <c r="BD40" s="33"/>
      <c r="BE40" s="1">
        <f t="shared" si="125"/>
        <v>2047</v>
      </c>
      <c r="BF40" s="36">
        <f t="shared" si="126"/>
        <v>39</v>
      </c>
      <c r="BG40" s="56">
        <f t="shared" si="127"/>
        <v>-200.90935682959986</v>
      </c>
      <c r="BH40" s="56">
        <f t="shared" si="128"/>
        <v>-1136.531494957037</v>
      </c>
      <c r="BI40" s="38">
        <f>AVERAGE($BI$28:BI39)</f>
        <v>157.28656974579394</v>
      </c>
      <c r="BJ40" s="38">
        <f t="shared" si="106"/>
        <v>19.660821218224243</v>
      </c>
      <c r="BK40" s="38">
        <f t="shared" si="94"/>
        <v>372.84640450767984</v>
      </c>
      <c r="BL40" s="38">
        <f t="shared" si="107"/>
        <v>215.5598347618859</v>
      </c>
      <c r="BM40" s="37">
        <f t="shared" si="129"/>
        <v>3285.8402463250886</v>
      </c>
      <c r="BN40" s="37">
        <f t="shared" si="130"/>
        <v>4795.218145789807</v>
      </c>
      <c r="BO40" s="38">
        <f t="shared" si="131"/>
        <v>1509.3778994647166</v>
      </c>
      <c r="BP40" s="4">
        <f t="shared" si="108"/>
        <v>1361323034588.25</v>
      </c>
      <c r="BQ40" s="19">
        <f t="shared" si="132"/>
        <v>1268801006544.4883</v>
      </c>
      <c r="BR40" s="47">
        <f t="shared" si="100"/>
        <v>4.428433956621198</v>
      </c>
      <c r="BS40" s="2"/>
      <c r="BT40" s="2"/>
      <c r="BU40" s="12" t="s">
        <v>68</v>
      </c>
      <c r="BV40" s="1"/>
      <c r="BW40" s="1">
        <f t="shared" si="133"/>
        <v>2047</v>
      </c>
      <c r="BX40" s="36">
        <f t="shared" si="134"/>
        <v>39</v>
      </c>
      <c r="BY40" s="56">
        <f t="shared" si="135"/>
        <v>-213.6724773318264</v>
      </c>
      <c r="BZ40" s="56">
        <f t="shared" si="136"/>
        <v>-1171.6519950001416</v>
      </c>
      <c r="CA40" s="38">
        <f>AVERAGE($CA$28:CA39)</f>
        <v>168.77341359634536</v>
      </c>
      <c r="CB40" s="38">
        <f t="shared" si="109"/>
        <v>21.09667669954317</v>
      </c>
      <c r="CC40" s="38">
        <f t="shared" si="95"/>
        <v>398.3409872448785</v>
      </c>
      <c r="CD40" s="38">
        <f t="shared" si="110"/>
        <v>229.5675736485331</v>
      </c>
      <c r="CE40" s="37">
        <f t="shared" si="137"/>
        <v>3497.2416855232545</v>
      </c>
      <c r="CF40" s="37">
        <f t="shared" si="138"/>
        <v>5067.234667768273</v>
      </c>
      <c r="CG40" s="38">
        <f t="shared" si="139"/>
        <v>1569.9929822450204</v>
      </c>
      <c r="CH40" s="4">
        <f t="shared" si="111"/>
        <v>1396513592884.1213</v>
      </c>
      <c r="CI40" s="19">
        <f t="shared" si="140"/>
        <v>1299819980133.4465</v>
      </c>
      <c r="CJ40" s="47">
        <f t="shared" si="101"/>
        <v>4.392451882874983</v>
      </c>
      <c r="CK40" s="4">
        <f t="shared" si="67"/>
        <v>-911873010884.8466</v>
      </c>
      <c r="CL40" s="4">
        <f t="shared" si="68"/>
        <v>-413.98858996096715</v>
      </c>
      <c r="CM40" s="4">
        <f t="shared" si="76"/>
        <v>-8613350815639.502</v>
      </c>
      <c r="CN40" s="4">
        <f t="shared" si="77"/>
        <v>-3910.4446742486653</v>
      </c>
      <c r="CO40" s="1" t="s">
        <v>77</v>
      </c>
      <c r="CP40" s="70" t="s">
        <v>118</v>
      </c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</row>
    <row r="41" spans="2:121" ht="12.75">
      <c r="B41" s="85"/>
      <c r="C41" s="16"/>
      <c r="D41" s="1">
        <f t="shared" si="112"/>
        <v>2048</v>
      </c>
      <c r="E41" s="17">
        <f t="shared" si="113"/>
        <v>40</v>
      </c>
      <c r="F41" s="16">
        <f t="shared" si="141"/>
        <v>-342.8731482437584</v>
      </c>
      <c r="G41" s="16">
        <f t="shared" si="142"/>
        <v>37.40434344477361</v>
      </c>
      <c r="H41" s="7">
        <f t="shared" si="97"/>
        <v>373.4727945341854</v>
      </c>
      <c r="I41" s="7">
        <f t="shared" si="98"/>
        <v>3858.200739876037</v>
      </c>
      <c r="J41" s="16">
        <f t="shared" si="114"/>
        <v>30.599646290427017</v>
      </c>
      <c r="K41" s="16">
        <f t="shared" si="115"/>
        <v>178.26277586136428</v>
      </c>
      <c r="L41" s="24">
        <f t="shared" si="102"/>
        <v>30.599646290427017</v>
      </c>
      <c r="M41" s="38">
        <f t="shared" si="116"/>
        <v>169.92944252803096</v>
      </c>
      <c r="N41" s="24"/>
      <c r="P41" s="1">
        <f t="shared" si="84"/>
        <v>2048</v>
      </c>
      <c r="Q41" s="17">
        <f t="shared" si="85"/>
        <v>40</v>
      </c>
      <c r="R41" s="16">
        <f t="shared" si="80"/>
        <v>-342.8731482437584</v>
      </c>
      <c r="S41" s="47">
        <f t="shared" si="70"/>
        <v>-3688.2712973480066</v>
      </c>
      <c r="T41" s="16">
        <f t="shared" si="117"/>
        <v>37.404343444773644</v>
      </c>
      <c r="U41" s="7">
        <f t="shared" si="99"/>
        <v>373.47279453418554</v>
      </c>
      <c r="V41" s="7">
        <f t="shared" si="87"/>
        <v>3858.2007398760375</v>
      </c>
      <c r="W41" s="16">
        <f t="shared" si="28"/>
        <v>30.59964629042713</v>
      </c>
      <c r="X41" s="16">
        <f t="shared" si="88"/>
        <v>178.26277586136507</v>
      </c>
      <c r="Y41" s="24">
        <f t="shared" si="1"/>
        <v>30.59964629042713</v>
      </c>
      <c r="Z41" s="21">
        <f t="shared" si="89"/>
        <v>169.92944252803176</v>
      </c>
      <c r="AA41" s="21">
        <f t="shared" si="71"/>
        <v>61.76993249440517</v>
      </c>
      <c r="AB41" s="24">
        <f t="shared" si="72"/>
        <v>512.8025907717902</v>
      </c>
      <c r="AC41" s="1">
        <f t="shared" si="31"/>
        <v>2048</v>
      </c>
      <c r="AD41" s="17">
        <f t="shared" si="32"/>
        <v>40</v>
      </c>
      <c r="AE41" s="16">
        <f t="shared" si="81"/>
        <v>-37.40434344477361</v>
      </c>
      <c r="AF41" s="54">
        <f t="shared" si="74"/>
        <v>-409.7811112258428</v>
      </c>
      <c r="AG41" s="16">
        <f t="shared" si="118"/>
        <v>4.0804738303389385</v>
      </c>
      <c r="AH41" s="7">
        <f t="shared" si="96"/>
        <v>40.742486676456586</v>
      </c>
      <c r="AI41" s="54">
        <f t="shared" si="91"/>
        <v>443.1673534410221</v>
      </c>
      <c r="AJ41" s="16">
        <f t="shared" si="36"/>
        <v>3.3381432316829773</v>
      </c>
      <c r="AK41" s="16">
        <f t="shared" si="92"/>
        <v>33.386242215179315</v>
      </c>
      <c r="AL41" s="49">
        <f t="shared" si="103"/>
        <v>41.71957554851265</v>
      </c>
      <c r="AP41" s="1">
        <f t="shared" si="119"/>
        <v>2048</v>
      </c>
      <c r="AQ41" s="36">
        <f t="shared" si="120"/>
        <v>40</v>
      </c>
      <c r="AR41" s="56">
        <f t="shared" si="121"/>
        <v>-46.43738680212573</v>
      </c>
      <c r="AS41" s="38">
        <f t="shared" si="75"/>
        <v>269.90125247017903</v>
      </c>
      <c r="AT41" s="38">
        <f t="shared" si="104"/>
        <v>33.73765655877238</v>
      </c>
      <c r="AU41" s="38">
        <f t="shared" si="93"/>
        <v>346.2060682378387</v>
      </c>
      <c r="AV41" s="38">
        <f t="shared" si="105"/>
        <v>76.30481576765965</v>
      </c>
      <c r="AW41" s="37">
        <f t="shared" si="122"/>
        <v>3043.8087731253527</v>
      </c>
      <c r="AX41" s="37">
        <f t="shared" si="123"/>
        <v>3758.8275332208764</v>
      </c>
      <c r="AY41" s="38">
        <f t="shared" si="124"/>
        <v>715.0187600955238</v>
      </c>
      <c r="AZ41" s="4">
        <f t="shared" si="82"/>
        <v>167125674111.29965</v>
      </c>
      <c r="BA41" s="19">
        <f t="shared" si="83"/>
        <v>101708909132.33466</v>
      </c>
      <c r="BB41" s="7">
        <f t="shared" si="46"/>
        <v>1.7002898132196116</v>
      </c>
      <c r="BC41" s="33"/>
      <c r="BD41" s="33"/>
      <c r="BE41" s="1">
        <f t="shared" si="125"/>
        <v>2048</v>
      </c>
      <c r="BF41" s="36">
        <f t="shared" si="126"/>
        <v>40</v>
      </c>
      <c r="BG41" s="56">
        <f t="shared" si="127"/>
        <v>-215.5598347618859</v>
      </c>
      <c r="BH41" s="56">
        <f t="shared" si="128"/>
        <v>-1352.091329718923</v>
      </c>
      <c r="BI41" s="38">
        <f>AVERAGE($BI$28:BI40)</f>
        <v>157.28656974579394</v>
      </c>
      <c r="BJ41" s="38">
        <f t="shared" si="106"/>
        <v>19.660821218224243</v>
      </c>
      <c r="BK41" s="38">
        <f t="shared" si="94"/>
        <v>386.8856506211411</v>
      </c>
      <c r="BL41" s="38">
        <f t="shared" si="107"/>
        <v>229.59908087534717</v>
      </c>
      <c r="BM41" s="37">
        <f t="shared" si="129"/>
        <v>3443.1268160708823</v>
      </c>
      <c r="BN41" s="37">
        <f t="shared" si="130"/>
        <v>5182.103796410948</v>
      </c>
      <c r="BO41" s="38">
        <f t="shared" si="131"/>
        <v>1738.9769803400638</v>
      </c>
      <c r="BP41" s="4">
        <f t="shared" si="108"/>
        <v>1449984955969.012</v>
      </c>
      <c r="BQ41" s="19">
        <f t="shared" si="132"/>
        <v>1361323034588.25</v>
      </c>
      <c r="BR41" s="47">
        <f t="shared" si="100"/>
        <v>4.529331223152505</v>
      </c>
      <c r="BS41" s="2"/>
      <c r="BT41" s="2"/>
      <c r="BU41" s="12" t="s">
        <v>67</v>
      </c>
      <c r="BV41" s="20"/>
      <c r="BW41" s="1">
        <f t="shared" si="133"/>
        <v>2048</v>
      </c>
      <c r="BX41" s="36">
        <f t="shared" si="134"/>
        <v>40</v>
      </c>
      <c r="BY41" s="56">
        <f t="shared" si="135"/>
        <v>-229.5675736485331</v>
      </c>
      <c r="BZ41" s="56">
        <f t="shared" si="136"/>
        <v>-1401.2195686486748</v>
      </c>
      <c r="CA41" s="38">
        <f>AVERAGE($CA$28:CA40)</f>
        <v>168.77341359634536</v>
      </c>
      <c r="CB41" s="38">
        <f t="shared" si="109"/>
        <v>21.09667669954317</v>
      </c>
      <c r="CC41" s="38">
        <f t="shared" si="95"/>
        <v>413.5858860137306</v>
      </c>
      <c r="CD41" s="38">
        <f t="shared" si="110"/>
        <v>244.81247241738524</v>
      </c>
      <c r="CE41" s="37">
        <f t="shared" si="137"/>
        <v>3666.0150991196</v>
      </c>
      <c r="CF41" s="37">
        <f t="shared" si="138"/>
        <v>5480.820553782003</v>
      </c>
      <c r="CG41" s="38">
        <f t="shared" si="139"/>
        <v>1814.8054546624055</v>
      </c>
      <c r="CH41" s="4">
        <f t="shared" si="111"/>
        <v>1489251900888.5386</v>
      </c>
      <c r="CI41" s="19">
        <f t="shared" si="140"/>
        <v>1396513592884.1213</v>
      </c>
      <c r="CJ41" s="47">
        <f t="shared" si="101"/>
        <v>4.497988077384011</v>
      </c>
      <c r="CK41" s="4">
        <f t="shared" si="67"/>
        <v>-933782324864.9207</v>
      </c>
      <c r="CL41" s="4">
        <f t="shared" si="68"/>
        <v>-423.935376293443</v>
      </c>
      <c r="CM41" s="4">
        <f t="shared" si="76"/>
        <v>-9547133140504.422</v>
      </c>
      <c r="CN41" s="4">
        <f t="shared" si="77"/>
        <v>-4334.380050542109</v>
      </c>
      <c r="CO41" s="1" t="s">
        <v>81</v>
      </c>
      <c r="CP41" s="69" t="s">
        <v>121</v>
      </c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</row>
    <row r="42" spans="1:121" ht="12.75">
      <c r="A42" s="9" t="s">
        <v>37</v>
      </c>
      <c r="B42" s="4">
        <v>505223261501.2012</v>
      </c>
      <c r="C42" s="16"/>
      <c r="D42" s="1">
        <f t="shared" si="112"/>
        <v>2049</v>
      </c>
      <c r="E42" s="17">
        <f t="shared" si="113"/>
        <v>41</v>
      </c>
      <c r="F42" s="16">
        <f t="shared" si="141"/>
        <v>-377.1604630681343</v>
      </c>
      <c r="G42" s="16">
        <f t="shared" si="142"/>
        <v>41.14477778925097</v>
      </c>
      <c r="H42" s="7">
        <f t="shared" si="97"/>
        <v>410.82007398760396</v>
      </c>
      <c r="I42" s="7">
        <f t="shared" si="98"/>
        <v>4269.020813863641</v>
      </c>
      <c r="J42" s="16">
        <f t="shared" si="114"/>
        <v>33.659610919469685</v>
      </c>
      <c r="K42" s="16">
        <f t="shared" si="115"/>
        <v>211.92238678083396</v>
      </c>
      <c r="L42" s="24">
        <f t="shared" si="102"/>
        <v>33.659610919469685</v>
      </c>
      <c r="M42" s="38">
        <f t="shared" si="116"/>
        <v>203.58905344750065</v>
      </c>
      <c r="N42" s="24"/>
      <c r="P42" s="1">
        <f t="shared" si="84"/>
        <v>2049</v>
      </c>
      <c r="Q42" s="17">
        <f t="shared" si="85"/>
        <v>41</v>
      </c>
      <c r="R42" s="16">
        <f t="shared" si="80"/>
        <v>-377.1604630681343</v>
      </c>
      <c r="S42" s="47">
        <f t="shared" si="70"/>
        <v>-4065.4317604161406</v>
      </c>
      <c r="T42" s="16">
        <f t="shared" si="117"/>
        <v>41.14477778925101</v>
      </c>
      <c r="U42" s="7">
        <f t="shared" si="99"/>
        <v>410.82007398760413</v>
      </c>
      <c r="V42" s="7">
        <f t="shared" si="87"/>
        <v>4269.020813863642</v>
      </c>
      <c r="W42" s="16">
        <f t="shared" si="28"/>
        <v>33.659610919469856</v>
      </c>
      <c r="X42" s="16">
        <f t="shared" si="88"/>
        <v>211.92238678083493</v>
      </c>
      <c r="Y42" s="24">
        <f t="shared" si="1"/>
        <v>33.659610919469856</v>
      </c>
      <c r="Z42" s="21">
        <f t="shared" si="89"/>
        <v>203.5890534475016</v>
      </c>
      <c r="AA42" s="21">
        <f t="shared" si="71"/>
        <v>67.94692574384572</v>
      </c>
      <c r="AB42" s="24">
        <f t="shared" si="72"/>
        <v>580.7495165156358</v>
      </c>
      <c r="AC42" s="1">
        <f t="shared" si="31"/>
        <v>2049</v>
      </c>
      <c r="AD42" s="17">
        <f t="shared" si="32"/>
        <v>41</v>
      </c>
      <c r="AE42" s="16">
        <f t="shared" si="81"/>
        <v>-41.14477778925097</v>
      </c>
      <c r="AF42" s="54">
        <f t="shared" si="74"/>
        <v>-450.92588901509373</v>
      </c>
      <c r="AG42" s="16">
        <f t="shared" si="118"/>
        <v>4.488521213372833</v>
      </c>
      <c r="AH42" s="7">
        <f t="shared" si="96"/>
        <v>44.81673534410225</v>
      </c>
      <c r="AI42" s="54">
        <f t="shared" si="91"/>
        <v>487.98408878512436</v>
      </c>
      <c r="AJ42" s="16">
        <f t="shared" si="36"/>
        <v>3.671957554851275</v>
      </c>
      <c r="AK42" s="16">
        <f t="shared" si="92"/>
        <v>37.05819977003059</v>
      </c>
      <c r="AL42" s="49">
        <f t="shared" si="103"/>
        <v>45.391533103363926</v>
      </c>
      <c r="AP42" s="1">
        <f t="shared" si="119"/>
        <v>2049</v>
      </c>
      <c r="AQ42" s="36">
        <f t="shared" si="120"/>
        <v>41</v>
      </c>
      <c r="AR42" s="56">
        <f t="shared" si="121"/>
        <v>-50.821819114435186</v>
      </c>
      <c r="AS42" s="38">
        <f t="shared" si="75"/>
        <v>295.3842491234035</v>
      </c>
      <c r="AT42" s="38">
        <f t="shared" si="104"/>
        <v>36.92303114042544</v>
      </c>
      <c r="AU42" s="38">
        <f aca="true" t="shared" si="143" ref="AU42:AU57">AU41+AT42-AT18</f>
        <v>378.8934603765825</v>
      </c>
      <c r="AV42" s="38">
        <f t="shared" si="105"/>
        <v>83.50921125317899</v>
      </c>
      <c r="AW42" s="37">
        <f t="shared" si="122"/>
        <v>3339.1930222487563</v>
      </c>
      <c r="AX42" s="37">
        <f t="shared" si="123"/>
        <v>4137.720993597459</v>
      </c>
      <c r="AY42" s="38">
        <f t="shared" si="124"/>
        <v>798.5279713487027</v>
      </c>
      <c r="AZ42" s="4">
        <f t="shared" si="82"/>
        <v>182905011758.1921</v>
      </c>
      <c r="BA42" s="19">
        <f t="shared" si="83"/>
        <v>111311857496.97307</v>
      </c>
      <c r="BB42" s="7">
        <f t="shared" si="46"/>
        <v>1.8608243762245544</v>
      </c>
      <c r="BC42" s="33"/>
      <c r="BD42" s="33"/>
      <c r="BE42" s="1">
        <f t="shared" si="125"/>
        <v>2049</v>
      </c>
      <c r="BF42" s="36">
        <f t="shared" si="126"/>
        <v>41</v>
      </c>
      <c r="BG42" s="56">
        <f t="shared" si="127"/>
        <v>-229.59908087534717</v>
      </c>
      <c r="BH42" s="56">
        <f t="shared" si="128"/>
        <v>-1581.6904105942701</v>
      </c>
      <c r="BI42" s="38">
        <f>AVERAGE($BI$28:BI41)</f>
        <v>157.28656974579394</v>
      </c>
      <c r="BJ42" s="38">
        <f t="shared" si="106"/>
        <v>19.660821218224243</v>
      </c>
      <c r="BK42" s="38">
        <f aca="true" t="shared" si="144" ref="BK42:BK52">BK41+BJ42-BJ18</f>
        <v>400.23909830127195</v>
      </c>
      <c r="BL42" s="38">
        <f t="shared" si="107"/>
        <v>242.952528555478</v>
      </c>
      <c r="BM42" s="37">
        <f t="shared" si="129"/>
        <v>3600.413385816676</v>
      </c>
      <c r="BN42" s="37">
        <f t="shared" si="130"/>
        <v>5582.34289471222</v>
      </c>
      <c r="BO42" s="38">
        <f t="shared" si="131"/>
        <v>1981.9295088955419</v>
      </c>
      <c r="BP42" s="4">
        <f t="shared" si="108"/>
        <v>1534315860834.5288</v>
      </c>
      <c r="BQ42" s="19">
        <f t="shared" si="132"/>
        <v>1449984955969.012</v>
      </c>
      <c r="BR42" s="47">
        <f t="shared" si="100"/>
        <v>4.6252997928894635</v>
      </c>
      <c r="BS42" s="2"/>
      <c r="BT42" s="2"/>
      <c r="BU42" s="12"/>
      <c r="BV42" s="4"/>
      <c r="BW42" s="1">
        <f t="shared" si="133"/>
        <v>2049</v>
      </c>
      <c r="BX42" s="36">
        <f t="shared" si="134"/>
        <v>41</v>
      </c>
      <c r="BY42" s="56">
        <f t="shared" si="135"/>
        <v>-244.81247241738524</v>
      </c>
      <c r="BZ42" s="56">
        <f t="shared" si="136"/>
        <v>-1646.03204106606</v>
      </c>
      <c r="CA42" s="38">
        <f>AVERAGE($CA$28:CA41)</f>
        <v>168.77341359634536</v>
      </c>
      <c r="CB42" s="38">
        <f t="shared" si="109"/>
        <v>21.09667669954317</v>
      </c>
      <c r="CC42" s="38">
        <f aca="true" t="shared" si="145" ref="CC42:CC52">CC41+CB42-CB18</f>
        <v>428.0993125412464</v>
      </c>
      <c r="CD42" s="38">
        <f t="shared" si="110"/>
        <v>259.32589894490104</v>
      </c>
      <c r="CE42" s="37">
        <f t="shared" si="137"/>
        <v>3834.7885127159457</v>
      </c>
      <c r="CF42" s="37">
        <f t="shared" si="138"/>
        <v>5908.919866323249</v>
      </c>
      <c r="CG42" s="38">
        <f t="shared" si="139"/>
        <v>2074.1313536073067</v>
      </c>
      <c r="CH42" s="4">
        <f t="shared" si="111"/>
        <v>1577540491053.4167</v>
      </c>
      <c r="CI42" s="19">
        <f t="shared" si="140"/>
        <v>1489251900888.5386</v>
      </c>
      <c r="CJ42" s="47">
        <f t="shared" si="101"/>
        <v>4.5984604929916415</v>
      </c>
      <c r="CK42" s="4">
        <f t="shared" si="67"/>
        <v>-954640398345.0648</v>
      </c>
      <c r="CL42" s="4">
        <f t="shared" si="68"/>
        <v>-433.4049014644622</v>
      </c>
      <c r="CM42" s="4">
        <f t="shared" si="76"/>
        <v>-10501773538849.486</v>
      </c>
      <c r="CN42" s="4">
        <f t="shared" si="77"/>
        <v>-4767.784952006571</v>
      </c>
      <c r="CO42" s="1" t="s">
        <v>111</v>
      </c>
      <c r="CP42" s="69" t="s">
        <v>99</v>
      </c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ht="12.75">
      <c r="A43" s="9" t="s">
        <v>27</v>
      </c>
      <c r="B43" s="51">
        <v>25</v>
      </c>
      <c r="C43" s="16"/>
      <c r="D43" s="1">
        <f t="shared" si="112"/>
        <v>2050</v>
      </c>
      <c r="E43" s="17">
        <f t="shared" si="113"/>
        <v>42</v>
      </c>
      <c r="F43" s="16">
        <f t="shared" si="141"/>
        <v>-414.8765093749477</v>
      </c>
      <c r="G43" s="16">
        <f t="shared" si="142"/>
        <v>45.25925556817607</v>
      </c>
      <c r="H43" s="7">
        <f aca="true" t="shared" si="146" ref="H43:H59">H42+G43-G18</f>
        <v>451.9020813863644</v>
      </c>
      <c r="I43" s="7">
        <f t="shared" si="98"/>
        <v>4720.922895250005</v>
      </c>
      <c r="J43" s="16">
        <f t="shared" si="114"/>
        <v>37.02557201141667</v>
      </c>
      <c r="K43" s="16">
        <f t="shared" si="115"/>
        <v>248.94795879225063</v>
      </c>
      <c r="L43" s="24">
        <f t="shared" si="102"/>
        <v>37.02557201141667</v>
      </c>
      <c r="M43" s="38">
        <f t="shared" si="116"/>
        <v>240.61462545891732</v>
      </c>
      <c r="N43" s="24"/>
      <c r="P43" s="1">
        <f t="shared" si="84"/>
        <v>2050</v>
      </c>
      <c r="Q43" s="17">
        <f t="shared" si="85"/>
        <v>42</v>
      </c>
      <c r="R43" s="16">
        <f t="shared" si="80"/>
        <v>-414.8765093749477</v>
      </c>
      <c r="S43" s="47">
        <f t="shared" si="70"/>
        <v>-4480.308269791089</v>
      </c>
      <c r="T43" s="16">
        <f t="shared" si="117"/>
        <v>45.25925556817611</v>
      </c>
      <c r="U43" s="7">
        <f t="shared" si="99"/>
        <v>451.9020813863646</v>
      </c>
      <c r="V43" s="7">
        <f t="shared" si="87"/>
        <v>4720.922895250006</v>
      </c>
      <c r="W43" s="16">
        <f t="shared" si="28"/>
        <v>37.0255720114169</v>
      </c>
      <c r="X43" s="16">
        <f t="shared" si="88"/>
        <v>248.94795879225182</v>
      </c>
      <c r="Y43" s="24">
        <f t="shared" si="1"/>
        <v>37.0255720114169</v>
      </c>
      <c r="Z43" s="21">
        <f t="shared" si="89"/>
        <v>240.6146254589185</v>
      </c>
      <c r="AA43" s="21">
        <f t="shared" si="71"/>
        <v>74.74161831823034</v>
      </c>
      <c r="AB43" s="24">
        <f t="shared" si="72"/>
        <v>655.4911348338662</v>
      </c>
      <c r="AC43" s="1">
        <f t="shared" si="31"/>
        <v>2050</v>
      </c>
      <c r="AD43" s="17">
        <f t="shared" si="32"/>
        <v>42</v>
      </c>
      <c r="AE43" s="16">
        <f t="shared" si="81"/>
        <v>-45.25925556817607</v>
      </c>
      <c r="AF43" s="54">
        <f t="shared" si="74"/>
        <v>-496.1851445832698</v>
      </c>
      <c r="AG43" s="16">
        <f t="shared" si="118"/>
        <v>4.9373733347101165</v>
      </c>
      <c r="AH43" s="7">
        <f t="shared" si="96"/>
        <v>49.298408878512475</v>
      </c>
      <c r="AI43" s="54">
        <f t="shared" si="91"/>
        <v>537.2824976636368</v>
      </c>
      <c r="AJ43" s="16">
        <f t="shared" si="36"/>
        <v>4.039153310336403</v>
      </c>
      <c r="AK43" s="16">
        <f t="shared" si="92"/>
        <v>41.09735308036699</v>
      </c>
      <c r="AL43" s="49">
        <f t="shared" si="103"/>
        <v>49.43068641370033</v>
      </c>
      <c r="AP43" s="1">
        <f t="shared" si="119"/>
        <v>2050</v>
      </c>
      <c r="AQ43" s="36">
        <f t="shared" si="120"/>
        <v>42</v>
      </c>
      <c r="AR43" s="56">
        <f t="shared" si="121"/>
        <v>-55.62021198794372</v>
      </c>
      <c r="AS43" s="38">
        <f t="shared" si="75"/>
        <v>323.27324838863876</v>
      </c>
      <c r="AT43" s="38">
        <f t="shared" si="104"/>
        <v>40.409156048579845</v>
      </c>
      <c r="AU43" s="38">
        <f t="shared" si="143"/>
        <v>414.66706533149795</v>
      </c>
      <c r="AV43" s="38">
        <f t="shared" si="105"/>
        <v>91.39381694285919</v>
      </c>
      <c r="AW43" s="37">
        <f t="shared" si="122"/>
        <v>3662.466270637395</v>
      </c>
      <c r="AX43" s="37">
        <f t="shared" si="123"/>
        <v>4552.3880589289565</v>
      </c>
      <c r="AY43" s="38">
        <f t="shared" si="124"/>
        <v>889.9217882915619</v>
      </c>
      <c r="AZ43" s="4">
        <f t="shared" si="82"/>
        <v>200174171348.35367</v>
      </c>
      <c r="BA43" s="19">
        <f t="shared" si="83"/>
        <v>121821477834.40732</v>
      </c>
      <c r="BB43" s="7">
        <f t="shared" si="46"/>
        <v>2.0365159705301727</v>
      </c>
      <c r="BC43" s="33"/>
      <c r="BD43" s="33"/>
      <c r="BE43" s="1">
        <f t="shared" si="125"/>
        <v>2050</v>
      </c>
      <c r="BF43" s="36">
        <f t="shared" si="126"/>
        <v>42</v>
      </c>
      <c r="BG43" s="56">
        <f t="shared" si="127"/>
        <v>-242.95252855547798</v>
      </c>
      <c r="BH43" s="56">
        <f t="shared" si="128"/>
        <v>-1824.6429391497481</v>
      </c>
      <c r="BI43" s="38">
        <f>AVERAGE($BI$28:BI42)</f>
        <v>157.28656974579397</v>
      </c>
      <c r="BJ43" s="38">
        <f t="shared" si="106"/>
        <v>19.660821218224246</v>
      </c>
      <c r="BK43" s="38">
        <f t="shared" si="144"/>
        <v>412.8230842539966</v>
      </c>
      <c r="BL43" s="38">
        <f t="shared" si="107"/>
        <v>255.53651450820266</v>
      </c>
      <c r="BM43" s="37">
        <f t="shared" si="129"/>
        <v>3757.69995556247</v>
      </c>
      <c r="BN43" s="37">
        <f t="shared" si="130"/>
        <v>5995.165978966217</v>
      </c>
      <c r="BO43" s="38">
        <f t="shared" si="131"/>
        <v>2237.4660234037447</v>
      </c>
      <c r="BP43" s="4">
        <f t="shared" si="108"/>
        <v>1613787391156.0396</v>
      </c>
      <c r="BQ43" s="19">
        <f t="shared" si="132"/>
        <v>1534315860834.5288</v>
      </c>
      <c r="BR43" s="47">
        <f t="shared" si="100"/>
        <v>4.715738394395343</v>
      </c>
      <c r="BS43" s="33"/>
      <c r="BU43" s="1"/>
      <c r="BV43" s="1"/>
      <c r="BW43" s="1">
        <f t="shared" si="133"/>
        <v>2050</v>
      </c>
      <c r="BX43" s="36">
        <f t="shared" si="134"/>
        <v>42</v>
      </c>
      <c r="BY43" s="56">
        <f t="shared" si="135"/>
        <v>-259.325898944901</v>
      </c>
      <c r="BZ43" s="56">
        <f t="shared" si="136"/>
        <v>-1905.3579400109609</v>
      </c>
      <c r="CA43" s="38">
        <f>AVERAGE($CA$28:CA42)</f>
        <v>168.7734135963454</v>
      </c>
      <c r="CB43" s="38">
        <f t="shared" si="109"/>
        <v>21.096676699543174</v>
      </c>
      <c r="CC43" s="38">
        <f t="shared" si="145"/>
        <v>441.7898327972587</v>
      </c>
      <c r="CD43" s="38">
        <f t="shared" si="110"/>
        <v>273.01641920091333</v>
      </c>
      <c r="CE43" s="37">
        <f t="shared" si="137"/>
        <v>4003.5619263122912</v>
      </c>
      <c r="CF43" s="37">
        <f t="shared" si="138"/>
        <v>6350.709699120508</v>
      </c>
      <c r="CG43" s="38">
        <f t="shared" si="139"/>
        <v>2347.14777280822</v>
      </c>
      <c r="CH43" s="4">
        <f t="shared" si="111"/>
        <v>1660823148648.8123</v>
      </c>
      <c r="CI43" s="19">
        <f t="shared" si="140"/>
        <v>1577540491053.4163</v>
      </c>
      <c r="CJ43" s="47">
        <f t="shared" si="101"/>
        <v>4.6932361573352015</v>
      </c>
      <c r="CK43" s="4">
        <f t="shared" si="67"/>
        <v>-974315826262.7878</v>
      </c>
      <c r="CL43" s="4">
        <f t="shared" si="68"/>
        <v>-442.3375078288427</v>
      </c>
      <c r="CM43" s="4">
        <f t="shared" si="76"/>
        <v>-11476089365112.273</v>
      </c>
      <c r="CN43" s="4">
        <f t="shared" si="77"/>
        <v>-5210.122459835414</v>
      </c>
      <c r="CO43" s="1" t="s">
        <v>83</v>
      </c>
      <c r="CP43" s="69" t="s">
        <v>110</v>
      </c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1:121" ht="12.75">
      <c r="A44" s="9" t="s">
        <v>1</v>
      </c>
      <c r="B44" s="86">
        <v>3</v>
      </c>
      <c r="C44" s="16"/>
      <c r="D44" s="1">
        <f t="shared" si="112"/>
        <v>2051</v>
      </c>
      <c r="E44" s="17">
        <f t="shared" si="113"/>
        <v>43</v>
      </c>
      <c r="F44" s="16">
        <f t="shared" si="141"/>
        <v>-456.36416031244255</v>
      </c>
      <c r="G44" s="16">
        <f t="shared" si="142"/>
        <v>49.785181124993684</v>
      </c>
      <c r="H44" s="7">
        <f t="shared" si="146"/>
        <v>497.09228952500087</v>
      </c>
      <c r="I44" s="7">
        <f t="shared" si="98"/>
        <v>5218.015184775006</v>
      </c>
      <c r="J44" s="16">
        <f t="shared" si="114"/>
        <v>40.728129212558315</v>
      </c>
      <c r="K44" s="16">
        <f t="shared" si="115"/>
        <v>289.67608800480895</v>
      </c>
      <c r="L44" s="24">
        <f t="shared" si="102"/>
        <v>40.728129212558315</v>
      </c>
      <c r="M44" s="38">
        <f t="shared" si="116"/>
        <v>281.34275467147563</v>
      </c>
      <c r="N44" s="24"/>
      <c r="P44" s="1">
        <f t="shared" si="84"/>
        <v>2051</v>
      </c>
      <c r="Q44" s="17">
        <f t="shared" si="85"/>
        <v>43</v>
      </c>
      <c r="R44" s="16">
        <f t="shared" si="80"/>
        <v>-456.36416031244255</v>
      </c>
      <c r="S44" s="47">
        <f t="shared" si="70"/>
        <v>-4936.672430103531</v>
      </c>
      <c r="T44" s="16">
        <f t="shared" si="117"/>
        <v>49.78518112499372</v>
      </c>
      <c r="U44" s="7">
        <f t="shared" si="99"/>
        <v>497.0922895250011</v>
      </c>
      <c r="V44" s="7">
        <f t="shared" si="87"/>
        <v>5218.015184775008</v>
      </c>
      <c r="W44" s="16">
        <f t="shared" si="28"/>
        <v>40.72812921255854</v>
      </c>
      <c r="X44" s="16">
        <f t="shared" si="88"/>
        <v>289.67608800481037</v>
      </c>
      <c r="Y44" s="24">
        <f t="shared" si="1"/>
        <v>40.72812921255854</v>
      </c>
      <c r="Z44" s="21">
        <f t="shared" si="89"/>
        <v>281.34275467147705</v>
      </c>
      <c r="AA44" s="21">
        <f t="shared" si="71"/>
        <v>82.21578015005338</v>
      </c>
      <c r="AB44" s="24">
        <f t="shared" si="72"/>
        <v>737.7069149839197</v>
      </c>
      <c r="AC44" s="1">
        <f t="shared" si="31"/>
        <v>2051</v>
      </c>
      <c r="AD44" s="17">
        <f t="shared" si="32"/>
        <v>43</v>
      </c>
      <c r="AE44" s="16">
        <f t="shared" si="81"/>
        <v>-49.785181124993684</v>
      </c>
      <c r="AF44" s="54">
        <f t="shared" si="74"/>
        <v>-545.9703257082634</v>
      </c>
      <c r="AG44" s="16">
        <f t="shared" si="118"/>
        <v>5.4311106681811285</v>
      </c>
      <c r="AH44" s="7">
        <f t="shared" si="96"/>
        <v>54.228249766363724</v>
      </c>
      <c r="AI44" s="54">
        <f t="shared" si="91"/>
        <v>591.5107474300006</v>
      </c>
      <c r="AJ44" s="16">
        <f t="shared" si="36"/>
        <v>4.44306864137004</v>
      </c>
      <c r="AK44" s="16">
        <f t="shared" si="92"/>
        <v>45.54042172173703</v>
      </c>
      <c r="AL44" s="49">
        <f t="shared" si="103"/>
        <v>53.87375505507037</v>
      </c>
      <c r="AP44" s="1">
        <f t="shared" si="119"/>
        <v>2051</v>
      </c>
      <c r="AQ44" s="36">
        <f t="shared" si="120"/>
        <v>43</v>
      </c>
      <c r="AR44" s="56">
        <f t="shared" si="121"/>
        <v>-60.87164992299745</v>
      </c>
      <c r="AS44" s="38">
        <f t="shared" si="75"/>
        <v>353.7954154085005</v>
      </c>
      <c r="AT44" s="38">
        <f t="shared" si="104"/>
        <v>44.22442692606256</v>
      </c>
      <c r="AU44" s="38">
        <f t="shared" si="143"/>
        <v>453.8182709718367</v>
      </c>
      <c r="AV44" s="38">
        <f t="shared" si="105"/>
        <v>100.02285556333618</v>
      </c>
      <c r="AW44" s="37">
        <f t="shared" si="122"/>
        <v>4016.2616860458957</v>
      </c>
      <c r="AX44" s="37">
        <f t="shared" si="123"/>
        <v>5006.206329900793</v>
      </c>
      <c r="AY44" s="38">
        <f t="shared" si="124"/>
        <v>989.9446438548981</v>
      </c>
      <c r="AZ44" s="4">
        <f t="shared" si="82"/>
        <v>219073815910.37982</v>
      </c>
      <c r="BA44" s="19">
        <f t="shared" si="83"/>
        <v>133323374485.6208</v>
      </c>
      <c r="BB44" s="7">
        <f t="shared" si="46"/>
        <v>2.2287956624037495</v>
      </c>
      <c r="BC44" s="33"/>
      <c r="BD44" s="33"/>
      <c r="BE44" s="1">
        <f t="shared" si="125"/>
        <v>2051</v>
      </c>
      <c r="BF44" s="36">
        <f t="shared" si="126"/>
        <v>43</v>
      </c>
      <c r="BG44" s="56">
        <f t="shared" si="127"/>
        <v>-255.53651450820266</v>
      </c>
      <c r="BH44" s="56">
        <f t="shared" si="128"/>
        <v>-2080.179453657951</v>
      </c>
      <c r="BI44" s="38">
        <f>AVERAGE($BI$28:BI43)</f>
        <v>157.28656974579397</v>
      </c>
      <c r="BJ44" s="38">
        <f t="shared" si="106"/>
        <v>19.660821218224246</v>
      </c>
      <c r="BK44" s="38">
        <f t="shared" si="144"/>
        <v>424.54373876534197</v>
      </c>
      <c r="BL44" s="38">
        <f t="shared" si="107"/>
        <v>267.257169019548</v>
      </c>
      <c r="BM44" s="37">
        <f t="shared" si="129"/>
        <v>3914.9865253082644</v>
      </c>
      <c r="BN44" s="37">
        <f t="shared" si="130"/>
        <v>6419.709717731559</v>
      </c>
      <c r="BO44" s="38">
        <f t="shared" si="131"/>
        <v>2504.723192423293</v>
      </c>
      <c r="BP44" s="4">
        <f t="shared" si="108"/>
        <v>1687806732395.4226</v>
      </c>
      <c r="BQ44" s="19">
        <f t="shared" si="132"/>
        <v>1613787391156.0396</v>
      </c>
      <c r="BR44" s="47">
        <f t="shared" si="100"/>
        <v>4.799972404725761</v>
      </c>
      <c r="BS44" s="33"/>
      <c r="BU44" s="9" t="s">
        <v>51</v>
      </c>
      <c r="BV44" s="26">
        <f>CJ52</f>
        <v>5.139962225695962</v>
      </c>
      <c r="BW44" s="1">
        <f t="shared" si="133"/>
        <v>2051</v>
      </c>
      <c r="BX44" s="36">
        <f t="shared" si="134"/>
        <v>43</v>
      </c>
      <c r="BY44" s="56">
        <f t="shared" si="135"/>
        <v>-273.01641920091333</v>
      </c>
      <c r="BZ44" s="56">
        <f t="shared" si="136"/>
        <v>-2178.3743592118744</v>
      </c>
      <c r="CA44" s="38">
        <f>AVERAGE($CA$28:CA43)</f>
        <v>168.7734135963454</v>
      </c>
      <c r="CB44" s="38">
        <f t="shared" si="109"/>
        <v>21.096676699543174</v>
      </c>
      <c r="CC44" s="38">
        <f t="shared" si="145"/>
        <v>454.5545834978297</v>
      </c>
      <c r="CD44" s="38">
        <f t="shared" si="110"/>
        <v>285.7811699014843</v>
      </c>
      <c r="CE44" s="37">
        <f t="shared" si="137"/>
        <v>4172.335339908636</v>
      </c>
      <c r="CF44" s="37">
        <f t="shared" si="138"/>
        <v>6805.264282618337</v>
      </c>
      <c r="CG44" s="38">
        <f t="shared" si="139"/>
        <v>2632.928942709704</v>
      </c>
      <c r="CH44" s="4">
        <f t="shared" si="111"/>
        <v>1738474132103.541</v>
      </c>
      <c r="CI44" s="19">
        <f t="shared" si="140"/>
        <v>1660823148648.8123</v>
      </c>
      <c r="CJ44" s="47">
        <f t="shared" si="101"/>
        <v>4.781602976506683</v>
      </c>
      <c r="CK44" s="4">
        <f t="shared" si="67"/>
        <v>-992660777922.7874</v>
      </c>
      <c r="CL44" s="4">
        <f t="shared" si="68"/>
        <v>-450.6660805357549</v>
      </c>
      <c r="CM44" s="4">
        <f t="shared" si="76"/>
        <v>-12468750143035.06</v>
      </c>
      <c r="CN44" s="4">
        <f t="shared" si="77"/>
        <v>-5660.788540371169</v>
      </c>
      <c r="CO44" s="1" t="s">
        <v>104</v>
      </c>
      <c r="CP44" s="68" t="s">
        <v>110</v>
      </c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ht="12.75">
      <c r="A45" s="9" t="s">
        <v>53</v>
      </c>
      <c r="B45" s="86">
        <v>1.1</v>
      </c>
      <c r="C45" s="16"/>
      <c r="D45" s="1">
        <f t="shared" si="112"/>
        <v>2052</v>
      </c>
      <c r="E45" s="17">
        <f t="shared" si="113"/>
        <v>44</v>
      </c>
      <c r="F45" s="16">
        <f t="shared" si="141"/>
        <v>-502.0005763436869</v>
      </c>
      <c r="G45" s="16">
        <f t="shared" si="142"/>
        <v>54.76369923749306</v>
      </c>
      <c r="H45" s="7">
        <f t="shared" si="146"/>
        <v>546.801518477501</v>
      </c>
      <c r="I45" s="7">
        <f t="shared" si="98"/>
        <v>5764.816703252507</v>
      </c>
      <c r="J45" s="16">
        <f t="shared" si="114"/>
        <v>44.80094213381409</v>
      </c>
      <c r="K45" s="16">
        <f t="shared" si="115"/>
        <v>334.47703013862304</v>
      </c>
      <c r="L45" s="24">
        <f t="shared" si="102"/>
        <v>44.80094213381409</v>
      </c>
      <c r="M45" s="38">
        <f t="shared" si="116"/>
        <v>326.1436968052897</v>
      </c>
      <c r="N45" s="24"/>
      <c r="P45" s="1">
        <f t="shared" si="84"/>
        <v>2052</v>
      </c>
      <c r="Q45" s="17">
        <f t="shared" si="85"/>
        <v>44</v>
      </c>
      <c r="R45" s="16">
        <f t="shared" si="80"/>
        <v>-502.0005763436869</v>
      </c>
      <c r="S45" s="47">
        <f t="shared" si="70"/>
        <v>-5438.673006447218</v>
      </c>
      <c r="T45" s="16">
        <f t="shared" si="117"/>
        <v>54.7636992374931</v>
      </c>
      <c r="U45" s="7">
        <f t="shared" si="99"/>
        <v>546.8015184775013</v>
      </c>
      <c r="V45" s="7">
        <f t="shared" si="87"/>
        <v>5764.816703252509</v>
      </c>
      <c r="W45" s="16">
        <f t="shared" si="28"/>
        <v>44.80094213381443</v>
      </c>
      <c r="X45" s="16">
        <f t="shared" si="88"/>
        <v>334.4770301386248</v>
      </c>
      <c r="Y45" s="24">
        <f t="shared" si="1"/>
        <v>44.80094213381443</v>
      </c>
      <c r="Z45" s="21">
        <f t="shared" si="89"/>
        <v>326.1436968052915</v>
      </c>
      <c r="AA45" s="21">
        <f t="shared" si="71"/>
        <v>90.43735816505875</v>
      </c>
      <c r="AB45" s="24">
        <f t="shared" si="72"/>
        <v>828.1442731489784</v>
      </c>
      <c r="AC45" s="1">
        <f t="shared" si="31"/>
        <v>2052</v>
      </c>
      <c r="AD45" s="17">
        <f t="shared" si="32"/>
        <v>44</v>
      </c>
      <c r="AE45" s="16">
        <f t="shared" si="81"/>
        <v>-54.76369923749306</v>
      </c>
      <c r="AF45" s="54">
        <f t="shared" si="74"/>
        <v>-600.7340249457565</v>
      </c>
      <c r="AG45" s="16">
        <f t="shared" si="118"/>
        <v>5.974221734999242</v>
      </c>
      <c r="AH45" s="7">
        <f t="shared" si="96"/>
        <v>59.651074743000095</v>
      </c>
      <c r="AI45" s="54">
        <f t="shared" si="91"/>
        <v>651.1618221730007</v>
      </c>
      <c r="AJ45" s="16">
        <f t="shared" si="36"/>
        <v>4.887375505507038</v>
      </c>
      <c r="AK45" s="16">
        <f t="shared" si="92"/>
        <v>50.42779722724407</v>
      </c>
      <c r="AL45" s="49">
        <f t="shared" si="103"/>
        <v>58.761130560577406</v>
      </c>
      <c r="AP45" s="1">
        <f t="shared" si="119"/>
        <v>2052</v>
      </c>
      <c r="AQ45" s="36">
        <f t="shared" si="120"/>
        <v>44</v>
      </c>
      <c r="AR45" s="56">
        <f t="shared" si="121"/>
        <v>-66.61890762212715</v>
      </c>
      <c r="AS45" s="38">
        <f t="shared" si="75"/>
        <v>387.19936334970953</v>
      </c>
      <c r="AT45" s="38">
        <f t="shared" si="104"/>
        <v>48.39992041871369</v>
      </c>
      <c r="AU45" s="38">
        <f t="shared" si="143"/>
        <v>496.66597684391365</v>
      </c>
      <c r="AV45" s="38">
        <f t="shared" si="105"/>
        <v>109.46661349420413</v>
      </c>
      <c r="AW45" s="37">
        <f t="shared" si="122"/>
        <v>4403.461049395605</v>
      </c>
      <c r="AX45" s="37">
        <f t="shared" si="123"/>
        <v>5502.872306744707</v>
      </c>
      <c r="AY45" s="38">
        <f t="shared" si="124"/>
        <v>1099.4112573491022</v>
      </c>
      <c r="AZ45" s="4">
        <f t="shared" si="82"/>
        <v>239757889313.37424</v>
      </c>
      <c r="BA45" s="19">
        <f t="shared" si="83"/>
        <v>145911234211.0551</v>
      </c>
      <c r="BB45" s="7">
        <f t="shared" si="46"/>
        <v>2.439229633665262</v>
      </c>
      <c r="BC45" s="33"/>
      <c r="BD45" s="33"/>
      <c r="BE45" s="1">
        <f t="shared" si="125"/>
        <v>2052</v>
      </c>
      <c r="BF45" s="36">
        <f t="shared" si="126"/>
        <v>44</v>
      </c>
      <c r="BG45" s="56">
        <f t="shared" si="127"/>
        <v>-267.257169019548</v>
      </c>
      <c r="BH45" s="56">
        <f t="shared" si="128"/>
        <v>-2347.436622677499</v>
      </c>
      <c r="BI45" s="38">
        <f>AVERAGE($BI$28:BI44)</f>
        <v>157.28656974579397</v>
      </c>
      <c r="BJ45" s="38">
        <f t="shared" si="106"/>
        <v>19.660821218224246</v>
      </c>
      <c r="BK45" s="38">
        <f t="shared" si="144"/>
        <v>435.2957405794483</v>
      </c>
      <c r="BL45" s="38">
        <f t="shared" si="107"/>
        <v>278.00917083365437</v>
      </c>
      <c r="BM45" s="37">
        <f t="shared" si="129"/>
        <v>4072.2730950540586</v>
      </c>
      <c r="BN45" s="37">
        <f t="shared" si="130"/>
        <v>6855.005458311008</v>
      </c>
      <c r="BO45" s="38">
        <f t="shared" si="131"/>
        <v>2782.7323632569473</v>
      </c>
      <c r="BP45" s="4">
        <f t="shared" si="108"/>
        <v>1755708750197.7935</v>
      </c>
      <c r="BQ45" s="19">
        <f t="shared" si="132"/>
        <v>1687806732395.4226</v>
      </c>
      <c r="BR45" s="47">
        <f t="shared" si="100"/>
        <v>4.877244900984858</v>
      </c>
      <c r="BS45" s="33"/>
      <c r="BU45" s="9" t="s">
        <v>52</v>
      </c>
      <c r="BV45" s="48">
        <v>1.92651</v>
      </c>
      <c r="BW45" s="1">
        <f t="shared" si="133"/>
        <v>2052</v>
      </c>
      <c r="BX45" s="36">
        <f t="shared" si="134"/>
        <v>44</v>
      </c>
      <c r="BY45" s="56">
        <f t="shared" si="135"/>
        <v>-285.7811699014843</v>
      </c>
      <c r="BZ45" s="56">
        <f t="shared" si="136"/>
        <v>-2464.1555291133586</v>
      </c>
      <c r="CA45" s="38">
        <f>AVERAGE($CA$28:CA44)</f>
        <v>168.7734135963454</v>
      </c>
      <c r="CB45" s="38">
        <f t="shared" si="109"/>
        <v>21.096676699543174</v>
      </c>
      <c r="CC45" s="38">
        <f t="shared" si="145"/>
        <v>466.27784344852915</v>
      </c>
      <c r="CD45" s="38">
        <f t="shared" si="110"/>
        <v>297.50442985218376</v>
      </c>
      <c r="CE45" s="37">
        <f t="shared" si="137"/>
        <v>4341.108753504982</v>
      </c>
      <c r="CF45" s="37">
        <f t="shared" si="138"/>
        <v>7271.542126066866</v>
      </c>
      <c r="CG45" s="38">
        <f t="shared" si="139"/>
        <v>2930.433372561888</v>
      </c>
      <c r="CH45" s="4">
        <f t="shared" si="111"/>
        <v>1809789482150.0195</v>
      </c>
      <c r="CI45" s="19">
        <f t="shared" si="140"/>
        <v>1738474132103.541</v>
      </c>
      <c r="CJ45" s="47">
        <f t="shared" si="101"/>
        <v>4.862759844859576</v>
      </c>
      <c r="CK45" s="4">
        <f t="shared" si="67"/>
        <v>-1009508943792.8479</v>
      </c>
      <c r="CL45" s="4">
        <f t="shared" si="68"/>
        <v>-458.31511537801504</v>
      </c>
      <c r="CM45" s="4">
        <f t="shared" si="76"/>
        <v>-13478259086827.908</v>
      </c>
      <c r="CN45" s="4">
        <f t="shared" si="77"/>
        <v>-6119.103655749184</v>
      </c>
      <c r="CO45" s="1" t="s">
        <v>112</v>
      </c>
      <c r="CP45" s="68" t="s">
        <v>109</v>
      </c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ht="12.75">
      <c r="A46" s="9" t="s">
        <v>54</v>
      </c>
      <c r="B46" s="86">
        <f>-25/B44</f>
        <v>-8.333333333333334</v>
      </c>
      <c r="C46" s="16"/>
      <c r="D46" s="1">
        <f t="shared" si="112"/>
        <v>2053</v>
      </c>
      <c r="E46" s="17">
        <f t="shared" si="113"/>
        <v>45</v>
      </c>
      <c r="F46" s="16">
        <f t="shared" si="141"/>
        <v>-552.2006339780556</v>
      </c>
      <c r="G46" s="16">
        <f t="shared" si="142"/>
        <v>60.24006916124237</v>
      </c>
      <c r="H46" s="7">
        <f t="shared" si="146"/>
        <v>601.481670325251</v>
      </c>
      <c r="I46" s="7">
        <f t="shared" si="98"/>
        <v>6366.298373577758</v>
      </c>
      <c r="J46" s="16">
        <f t="shared" si="114"/>
        <v>49.28103634719537</v>
      </c>
      <c r="K46" s="16">
        <f t="shared" si="115"/>
        <v>383.7580664858184</v>
      </c>
      <c r="L46" s="24">
        <f t="shared" si="102"/>
        <v>49.28103634719537</v>
      </c>
      <c r="M46" s="38">
        <f t="shared" si="116"/>
        <v>375.4247331524851</v>
      </c>
      <c r="N46" s="24"/>
      <c r="P46" s="1">
        <f t="shared" si="84"/>
        <v>2053</v>
      </c>
      <c r="Q46" s="17">
        <f t="shared" si="85"/>
        <v>45</v>
      </c>
      <c r="R46" s="16">
        <f t="shared" si="80"/>
        <v>-552.2006339780556</v>
      </c>
      <c r="S46" s="47">
        <f t="shared" si="70"/>
        <v>-5990.873640425273</v>
      </c>
      <c r="T46" s="16">
        <f t="shared" si="117"/>
        <v>60.240069161242424</v>
      </c>
      <c r="U46" s="7">
        <f t="shared" si="99"/>
        <v>601.4816703252515</v>
      </c>
      <c r="V46" s="7">
        <f t="shared" si="87"/>
        <v>6366.298373577761</v>
      </c>
      <c r="W46" s="16">
        <f t="shared" si="28"/>
        <v>49.28103634719582</v>
      </c>
      <c r="X46" s="16">
        <f t="shared" si="88"/>
        <v>383.7580664858206</v>
      </c>
      <c r="Y46" s="24">
        <f t="shared" si="1"/>
        <v>49.28103634719582</v>
      </c>
      <c r="Z46" s="21">
        <f t="shared" si="89"/>
        <v>375.4247331524873</v>
      </c>
      <c r="AA46" s="21">
        <f t="shared" si="71"/>
        <v>99.48109398156458</v>
      </c>
      <c r="AB46" s="24">
        <f t="shared" si="72"/>
        <v>927.625367130543</v>
      </c>
      <c r="AC46" s="1">
        <f t="shared" si="31"/>
        <v>2053</v>
      </c>
      <c r="AD46" s="17">
        <f t="shared" si="32"/>
        <v>45</v>
      </c>
      <c r="AE46" s="16">
        <f t="shared" si="81"/>
        <v>-60.24006916124237</v>
      </c>
      <c r="AF46" s="54">
        <f t="shared" si="74"/>
        <v>-660.9740941069988</v>
      </c>
      <c r="AG46" s="16">
        <f t="shared" si="118"/>
        <v>6.5716439084991665</v>
      </c>
      <c r="AH46" s="7">
        <f t="shared" si="96"/>
        <v>65.6161822173001</v>
      </c>
      <c r="AI46" s="54">
        <f t="shared" si="91"/>
        <v>716.7780043903008</v>
      </c>
      <c r="AJ46" s="16">
        <f t="shared" si="36"/>
        <v>5.37611305605774</v>
      </c>
      <c r="AK46" s="16">
        <f t="shared" si="92"/>
        <v>55.80391028330181</v>
      </c>
      <c r="AL46" s="49">
        <f t="shared" si="103"/>
        <v>64.13724361663515</v>
      </c>
      <c r="AP46" s="1">
        <f t="shared" si="119"/>
        <v>2053</v>
      </c>
      <c r="AQ46" s="36">
        <f t="shared" si="120"/>
        <v>45</v>
      </c>
      <c r="AR46" s="56">
        <f t="shared" si="121"/>
        <v>-72.9087984041779</v>
      </c>
      <c r="AS46" s="38">
        <f t="shared" si="75"/>
        <v>423.75717843973575</v>
      </c>
      <c r="AT46" s="38">
        <f t="shared" si="104"/>
        <v>52.96964730496697</v>
      </c>
      <c r="AU46" s="38">
        <f t="shared" si="143"/>
        <v>543.5591917136087</v>
      </c>
      <c r="AV46" s="38">
        <f t="shared" si="105"/>
        <v>119.80201327387294</v>
      </c>
      <c r="AW46" s="37">
        <f t="shared" si="122"/>
        <v>4827.218227835341</v>
      </c>
      <c r="AX46" s="37">
        <f t="shared" si="123"/>
        <v>6046.431498458316</v>
      </c>
      <c r="AY46" s="38">
        <f t="shared" si="124"/>
        <v>1219.2132706229752</v>
      </c>
      <c r="AZ46" s="4">
        <f t="shared" si="82"/>
        <v>262394870190.7859</v>
      </c>
      <c r="BA46" s="19">
        <f t="shared" si="83"/>
        <v>159687589300.32608</v>
      </c>
      <c r="BB46" s="15">
        <f aca="true" t="shared" si="147" ref="BB46:BB76">$AZ$46*$B$11+(AZ46-$AZ$46)*$B$11/8.94</f>
        <v>2.6695319387574026</v>
      </c>
      <c r="BC46" s="33"/>
      <c r="BD46" s="33"/>
      <c r="BE46" s="1">
        <f t="shared" si="125"/>
        <v>2053</v>
      </c>
      <c r="BF46" s="36">
        <f t="shared" si="126"/>
        <v>45</v>
      </c>
      <c r="BG46" s="56">
        <f t="shared" si="127"/>
        <v>-278.0091708336543</v>
      </c>
      <c r="BH46" s="56">
        <f t="shared" si="128"/>
        <v>-2625.4457935111536</v>
      </c>
      <c r="BI46" s="38">
        <f>AVERAGE($BI$28:BI45)</f>
        <v>157.286569745794</v>
      </c>
      <c r="BJ46" s="38">
        <f t="shared" si="106"/>
        <v>19.66082121822425</v>
      </c>
      <c r="BK46" s="38">
        <f t="shared" si="144"/>
        <v>444.96091987916867</v>
      </c>
      <c r="BL46" s="38">
        <f t="shared" si="107"/>
        <v>287.6743501333747</v>
      </c>
      <c r="BM46" s="37">
        <f t="shared" si="129"/>
        <v>4229.559664799853</v>
      </c>
      <c r="BN46" s="37">
        <f t="shared" si="130"/>
        <v>7299.966378190176</v>
      </c>
      <c r="BO46" s="38">
        <f t="shared" si="131"/>
        <v>3070.406713390322</v>
      </c>
      <c r="BP46" s="4">
        <f t="shared" si="108"/>
        <v>1816747167807.7756</v>
      </c>
      <c r="BQ46" s="19">
        <f t="shared" si="132"/>
        <v>1755708750197.793</v>
      </c>
      <c r="BR46" s="47">
        <f t="shared" si="100"/>
        <v>4.946706620225019</v>
      </c>
      <c r="BS46" s="33"/>
      <c r="BU46" s="9" t="s">
        <v>62</v>
      </c>
      <c r="BV46" s="4">
        <f>BV45*BV10/8</f>
        <v>6083235409.466744</v>
      </c>
      <c r="BW46" s="1">
        <f t="shared" si="133"/>
        <v>2053</v>
      </c>
      <c r="BX46" s="36">
        <f t="shared" si="134"/>
        <v>45</v>
      </c>
      <c r="BY46" s="56">
        <f t="shared" si="135"/>
        <v>-297.50442985218376</v>
      </c>
      <c r="BZ46" s="56">
        <f t="shared" si="136"/>
        <v>-2761.6599589655425</v>
      </c>
      <c r="CA46" s="38">
        <f>AVERAGE($CA$28:CA45)</f>
        <v>168.77341359634542</v>
      </c>
      <c r="CB46" s="38">
        <f t="shared" si="109"/>
        <v>21.096676699543178</v>
      </c>
      <c r="CC46" s="38">
        <f t="shared" si="145"/>
        <v>476.82942630562314</v>
      </c>
      <c r="CD46" s="38">
        <f t="shared" si="110"/>
        <v>308.05601270927775</v>
      </c>
      <c r="CE46" s="37">
        <f t="shared" si="137"/>
        <v>4509.8821671013275</v>
      </c>
      <c r="CF46" s="37">
        <f t="shared" si="138"/>
        <v>7748.3715523724895</v>
      </c>
      <c r="CG46" s="38">
        <f t="shared" si="139"/>
        <v>3238.4893852711657</v>
      </c>
      <c r="CH46" s="4">
        <f t="shared" si="111"/>
        <v>1873977244612.2158</v>
      </c>
      <c r="CI46" s="19">
        <f t="shared" si="140"/>
        <v>1809789482150.0195</v>
      </c>
      <c r="CJ46" s="47">
        <f t="shared" si="101"/>
        <v>4.935805518541555</v>
      </c>
      <c r="CK46" s="4">
        <f t="shared" si="67"/>
        <v>-1024673225649.2268</v>
      </c>
      <c r="CL46" s="4">
        <f t="shared" si="68"/>
        <v>-465.19967012254153</v>
      </c>
      <c r="CM46" s="4">
        <f t="shared" si="76"/>
        <v>-14502932312477.135</v>
      </c>
      <c r="CN46" s="4">
        <f t="shared" si="77"/>
        <v>-6584.303325871726</v>
      </c>
      <c r="CO46" s="1" t="s">
        <v>101</v>
      </c>
      <c r="CP46" s="1" t="s">
        <v>103</v>
      </c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ht="12.75">
      <c r="A47" s="9" t="s">
        <v>131</v>
      </c>
      <c r="B47" s="87">
        <v>112.10821821793428</v>
      </c>
      <c r="C47" s="16"/>
      <c r="D47" s="1">
        <f t="shared" si="112"/>
        <v>2054</v>
      </c>
      <c r="E47" s="17">
        <f t="shared" si="113"/>
        <v>46</v>
      </c>
      <c r="F47" s="16">
        <f t="shared" si="141"/>
        <v>-607.4206973758612</v>
      </c>
      <c r="G47" s="16">
        <f t="shared" si="142"/>
        <v>66.26407607736661</v>
      </c>
      <c r="H47" s="7">
        <f t="shared" si="146"/>
        <v>661.6298373577762</v>
      </c>
      <c r="I47" s="7">
        <f t="shared" si="98"/>
        <v>7027.9282109355345</v>
      </c>
      <c r="J47" s="16">
        <f t="shared" si="114"/>
        <v>54.20913998191497</v>
      </c>
      <c r="K47" s="16">
        <f t="shared" si="115"/>
        <v>437.9672064677334</v>
      </c>
      <c r="L47" s="24">
        <f t="shared" si="102"/>
        <v>54.20913998191497</v>
      </c>
      <c r="M47" s="38">
        <f t="shared" si="116"/>
        <v>429.63387313440006</v>
      </c>
      <c r="N47" s="24"/>
      <c r="P47" s="1">
        <f t="shared" si="84"/>
        <v>2054</v>
      </c>
      <c r="Q47" s="17">
        <f t="shared" si="85"/>
        <v>46</v>
      </c>
      <c r="R47" s="16">
        <f t="shared" si="80"/>
        <v>-607.4206973758612</v>
      </c>
      <c r="S47" s="47">
        <f t="shared" si="70"/>
        <v>-6598.294337801134</v>
      </c>
      <c r="T47" s="16">
        <f t="shared" si="117"/>
        <v>66.26407607736667</v>
      </c>
      <c r="U47" s="7">
        <f t="shared" si="99"/>
        <v>661.6298373577766</v>
      </c>
      <c r="V47" s="7">
        <f t="shared" si="87"/>
        <v>7027.928210935537</v>
      </c>
      <c r="W47" s="16">
        <f t="shared" si="28"/>
        <v>54.20913998191543</v>
      </c>
      <c r="X47" s="16">
        <f t="shared" si="88"/>
        <v>437.96720646773605</v>
      </c>
      <c r="Y47" s="24">
        <f t="shared" si="1"/>
        <v>54.20913998191543</v>
      </c>
      <c r="Z47" s="21">
        <f t="shared" si="89"/>
        <v>429.63387313440273</v>
      </c>
      <c r="AA47" s="21">
        <f t="shared" si="71"/>
        <v>109.429203379721</v>
      </c>
      <c r="AB47" s="24">
        <f t="shared" si="72"/>
        <v>1037.054570510264</v>
      </c>
      <c r="AC47" s="1">
        <f t="shared" si="31"/>
        <v>2054</v>
      </c>
      <c r="AD47" s="17">
        <f t="shared" si="32"/>
        <v>46</v>
      </c>
      <c r="AE47" s="16">
        <f t="shared" si="81"/>
        <v>-66.26407607736661</v>
      </c>
      <c r="AF47" s="54">
        <f t="shared" si="74"/>
        <v>-727.2381701843653</v>
      </c>
      <c r="AG47" s="16">
        <f t="shared" si="118"/>
        <v>7.228808299349083</v>
      </c>
      <c r="AH47" s="7">
        <f t="shared" si="96"/>
        <v>72.17780043903012</v>
      </c>
      <c r="AI47" s="54">
        <f t="shared" si="91"/>
        <v>788.9558048293309</v>
      </c>
      <c r="AJ47" s="16">
        <f t="shared" si="36"/>
        <v>5.913724361663512</v>
      </c>
      <c r="AK47" s="16">
        <f t="shared" si="92"/>
        <v>61.71763464496532</v>
      </c>
      <c r="AL47" s="49">
        <f t="shared" si="103"/>
        <v>70.05096797829866</v>
      </c>
      <c r="AP47" s="1">
        <f t="shared" si="119"/>
        <v>2054</v>
      </c>
      <c r="AQ47" s="36">
        <f t="shared" si="120"/>
        <v>46</v>
      </c>
      <c r="AR47" s="56">
        <f t="shared" si="121"/>
        <v>-79.79255551430686</v>
      </c>
      <c r="AS47" s="38">
        <f t="shared" si="75"/>
        <v>463.76663619930184</v>
      </c>
      <c r="AT47" s="38">
        <f t="shared" si="104"/>
        <v>57.97082952491273</v>
      </c>
      <c r="AU47" s="38">
        <f t="shared" si="143"/>
        <v>594.8798763584408</v>
      </c>
      <c r="AV47" s="38">
        <f t="shared" si="105"/>
        <v>131.11324015913897</v>
      </c>
      <c r="AW47" s="37">
        <f t="shared" si="122"/>
        <v>5290.984864034643</v>
      </c>
      <c r="AX47" s="37">
        <f t="shared" si="123"/>
        <v>6641.311374816757</v>
      </c>
      <c r="AY47" s="38">
        <f t="shared" si="124"/>
        <v>1350.3265107821142</v>
      </c>
      <c r="AZ47" s="4">
        <f t="shared" si="82"/>
        <v>287169144254.7192</v>
      </c>
      <c r="BA47" s="19">
        <f t="shared" si="83"/>
        <v>174764652731.70587</v>
      </c>
      <c r="BB47" s="47">
        <f t="shared" si="147"/>
        <v>2.6977250626421587</v>
      </c>
      <c r="BC47" s="33"/>
      <c r="BD47" s="33"/>
      <c r="BE47" s="1">
        <f t="shared" si="125"/>
        <v>2054</v>
      </c>
      <c r="BF47" s="36">
        <f t="shared" si="126"/>
        <v>46</v>
      </c>
      <c r="BG47" s="56">
        <f t="shared" si="127"/>
        <v>-287.6743501333747</v>
      </c>
      <c r="BH47" s="56">
        <f t="shared" si="128"/>
        <v>-2913.120143644528</v>
      </c>
      <c r="BI47" s="38">
        <f>AVERAGE($BI$28:BI46)</f>
        <v>157.286569745794</v>
      </c>
      <c r="BJ47" s="38">
        <f t="shared" si="106"/>
        <v>19.66082121822425</v>
      </c>
      <c r="BK47" s="38">
        <f t="shared" si="144"/>
        <v>453.40669083868306</v>
      </c>
      <c r="BL47" s="38">
        <f t="shared" si="107"/>
        <v>296.12012109288906</v>
      </c>
      <c r="BM47" s="37">
        <f t="shared" si="129"/>
        <v>4386.846234545646</v>
      </c>
      <c r="BN47" s="37">
        <f t="shared" si="130"/>
        <v>7753.373069028859</v>
      </c>
      <c r="BO47" s="38">
        <f t="shared" si="131"/>
        <v>3366.5268344832107</v>
      </c>
      <c r="BP47" s="4">
        <f t="shared" si="108"/>
        <v>1870084667183.5005</v>
      </c>
      <c r="BQ47" s="19">
        <f t="shared" si="132"/>
        <v>1816747167807.7756</v>
      </c>
      <c r="BR47" s="47">
        <f t="shared" si="100"/>
        <v>5.007404694514593</v>
      </c>
      <c r="BS47" s="33"/>
      <c r="BU47" s="9" t="s">
        <v>61</v>
      </c>
      <c r="BV47" s="21">
        <f>100*(BV10*BV11*BV45)/5.14</f>
        <v>9.632550000000002</v>
      </c>
      <c r="BW47" s="1">
        <f t="shared" si="133"/>
        <v>2054</v>
      </c>
      <c r="BX47" s="36">
        <f t="shared" si="134"/>
        <v>46</v>
      </c>
      <c r="BY47" s="56">
        <f t="shared" si="135"/>
        <v>-308.05601270927775</v>
      </c>
      <c r="BZ47" s="56">
        <f t="shared" si="136"/>
        <v>-3069.71597167482</v>
      </c>
      <c r="CA47" s="38">
        <f>AVERAGE($CA$28:CA46)</f>
        <v>168.77341359634542</v>
      </c>
      <c r="CB47" s="38">
        <f t="shared" si="109"/>
        <v>21.096676699543178</v>
      </c>
      <c r="CC47" s="38">
        <f t="shared" si="145"/>
        <v>486.062872432411</v>
      </c>
      <c r="CD47" s="38">
        <f t="shared" si="110"/>
        <v>317.2894588360656</v>
      </c>
      <c r="CE47" s="37">
        <f t="shared" si="137"/>
        <v>4678.655580697673</v>
      </c>
      <c r="CF47" s="37">
        <f t="shared" si="138"/>
        <v>8234.4344248049</v>
      </c>
      <c r="CG47" s="38">
        <f t="shared" si="139"/>
        <v>3555.778844107231</v>
      </c>
      <c r="CH47" s="4">
        <f t="shared" si="111"/>
        <v>1930146471042.0952</v>
      </c>
      <c r="CI47" s="19">
        <f t="shared" si="140"/>
        <v>1873977244612.2158</v>
      </c>
      <c r="CJ47" s="47">
        <f t="shared" si="101"/>
        <v>4.999726098218758</v>
      </c>
      <c r="CK47" s="4">
        <f t="shared" si="67"/>
        <v>-1037943137990.2142</v>
      </c>
      <c r="CL47" s="4">
        <f t="shared" si="68"/>
        <v>-471.224184757118</v>
      </c>
      <c r="CM47" s="4">
        <f t="shared" si="76"/>
        <v>-15540875450467.35</v>
      </c>
      <c r="CN47" s="4">
        <f t="shared" si="77"/>
        <v>-7055.527510628844</v>
      </c>
      <c r="CO47" s="1" t="s">
        <v>84</v>
      </c>
      <c r="CP47" s="69" t="s">
        <v>120</v>
      </c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ht="12.75">
      <c r="A48" s="9" t="s">
        <v>131</v>
      </c>
      <c r="B48" s="86">
        <f>F2*B47</f>
        <v>-934.235151816119</v>
      </c>
      <c r="C48" s="16"/>
      <c r="D48" s="1">
        <f t="shared" si="112"/>
        <v>2055</v>
      </c>
      <c r="E48" s="17">
        <f t="shared" si="113"/>
        <v>47</v>
      </c>
      <c r="F48" s="16">
        <f t="shared" si="141"/>
        <v>-668.1627671134473</v>
      </c>
      <c r="G48" s="16">
        <f t="shared" si="142"/>
        <v>72.89048368510328</v>
      </c>
      <c r="H48" s="7">
        <f t="shared" si="146"/>
        <v>727.7928210935538</v>
      </c>
      <c r="I48" s="7">
        <f t="shared" si="98"/>
        <v>7755.721032029089</v>
      </c>
      <c r="J48" s="16">
        <f t="shared" si="114"/>
        <v>59.63005398010648</v>
      </c>
      <c r="K48" s="16">
        <f t="shared" si="115"/>
        <v>497.59726044783986</v>
      </c>
      <c r="L48" s="24">
        <f t="shared" si="102"/>
        <v>59.63005398010648</v>
      </c>
      <c r="M48" s="38">
        <f t="shared" si="116"/>
        <v>489.26392711450654</v>
      </c>
      <c r="N48" s="24"/>
      <c r="P48" s="1">
        <f t="shared" si="84"/>
        <v>2055</v>
      </c>
      <c r="Q48" s="17">
        <f t="shared" si="85"/>
        <v>47</v>
      </c>
      <c r="R48" s="16">
        <f t="shared" si="80"/>
        <v>-668.1627671134473</v>
      </c>
      <c r="S48" s="47">
        <f t="shared" si="70"/>
        <v>-7266.457104914582</v>
      </c>
      <c r="T48" s="16">
        <f t="shared" si="117"/>
        <v>72.89048368510333</v>
      </c>
      <c r="U48" s="7">
        <f t="shared" si="99"/>
        <v>727.7928210935543</v>
      </c>
      <c r="V48" s="7">
        <f t="shared" si="87"/>
        <v>7755.7210320290915</v>
      </c>
      <c r="W48" s="16">
        <f t="shared" si="28"/>
        <v>59.630053980106936</v>
      </c>
      <c r="X48" s="16">
        <f t="shared" si="88"/>
        <v>497.597260447843</v>
      </c>
      <c r="Y48" s="24">
        <f t="shared" si="1"/>
        <v>59.630053980106936</v>
      </c>
      <c r="Z48" s="21">
        <f t="shared" si="89"/>
        <v>489.26392711450967</v>
      </c>
      <c r="AA48" s="21">
        <f t="shared" si="71"/>
        <v>120.37212371769306</v>
      </c>
      <c r="AB48" s="24">
        <f t="shared" si="72"/>
        <v>1157.4266942279571</v>
      </c>
      <c r="AC48" s="1">
        <f t="shared" si="31"/>
        <v>2055</v>
      </c>
      <c r="AD48" s="17">
        <f t="shared" si="32"/>
        <v>47</v>
      </c>
      <c r="AE48" s="16">
        <f t="shared" si="81"/>
        <v>-72.89048368510328</v>
      </c>
      <c r="AF48" s="54">
        <f t="shared" si="74"/>
        <v>-800.1286538694686</v>
      </c>
      <c r="AG48" s="16">
        <f t="shared" si="118"/>
        <v>7.951689129283992</v>
      </c>
      <c r="AH48" s="7">
        <f t="shared" si="96"/>
        <v>79.39558048293314</v>
      </c>
      <c r="AI48" s="54">
        <f t="shared" si="91"/>
        <v>868.351385312264</v>
      </c>
      <c r="AJ48" s="16">
        <f t="shared" si="36"/>
        <v>6.505096797829864</v>
      </c>
      <c r="AK48" s="16">
        <f t="shared" si="92"/>
        <v>68.22273144279518</v>
      </c>
      <c r="AL48" s="49">
        <f t="shared" si="103"/>
        <v>76.55606477612851</v>
      </c>
      <c r="AP48" s="1">
        <f t="shared" si="119"/>
        <v>2055</v>
      </c>
      <c r="AQ48" s="36">
        <f t="shared" si="120"/>
        <v>47</v>
      </c>
      <c r="AR48" s="56">
        <f t="shared" si="121"/>
        <v>-87.32624943574564</v>
      </c>
      <c r="AS48" s="38">
        <f t="shared" si="75"/>
        <v>507.5536269226952</v>
      </c>
      <c r="AT48" s="38">
        <f t="shared" si="104"/>
        <v>63.4442033653369</v>
      </c>
      <c r="AU48" s="38">
        <f t="shared" si="143"/>
        <v>651.0460547646994</v>
      </c>
      <c r="AV48" s="38">
        <f t="shared" si="105"/>
        <v>143.49242784200425</v>
      </c>
      <c r="AW48" s="37">
        <f t="shared" si="122"/>
        <v>5798.538490957338</v>
      </c>
      <c r="AX48" s="37">
        <f t="shared" si="123"/>
        <v>7292.357429581456</v>
      </c>
      <c r="AY48" s="38">
        <f t="shared" si="124"/>
        <v>1493.8189386241183</v>
      </c>
      <c r="AZ48" s="4">
        <f t="shared" si="82"/>
        <v>314282506178.6728</v>
      </c>
      <c r="BA48" s="19">
        <f t="shared" si="83"/>
        <v>191265232184.02258</v>
      </c>
      <c r="BB48" s="47">
        <f t="shared" si="147"/>
        <v>2.7285800685116177</v>
      </c>
      <c r="BC48" s="33"/>
      <c r="BD48" s="33"/>
      <c r="BE48" s="1">
        <f t="shared" si="125"/>
        <v>2055</v>
      </c>
      <c r="BF48" s="36">
        <f t="shared" si="126"/>
        <v>47</v>
      </c>
      <c r="BG48" s="56">
        <f t="shared" si="127"/>
        <v>-296.12012109288906</v>
      </c>
      <c r="BH48" s="56">
        <f t="shared" si="128"/>
        <v>-3209.240264737417</v>
      </c>
      <c r="BI48" s="38">
        <f>AVERAGE($BI$28:BI47)</f>
        <v>157.286569745794</v>
      </c>
      <c r="BJ48" s="38">
        <f t="shared" si="106"/>
        <v>19.66082121822425</v>
      </c>
      <c r="BK48" s="38">
        <f t="shared" si="144"/>
        <v>460.48429295693643</v>
      </c>
      <c r="BL48" s="38">
        <f t="shared" si="107"/>
        <v>303.19772321114243</v>
      </c>
      <c r="BM48" s="37">
        <f t="shared" si="129"/>
        <v>4544.13280429144</v>
      </c>
      <c r="BN48" s="37">
        <f t="shared" si="130"/>
        <v>8213.857361985796</v>
      </c>
      <c r="BO48" s="38">
        <f t="shared" si="131"/>
        <v>3669.7245576943533</v>
      </c>
      <c r="BP48" s="4">
        <f t="shared" si="108"/>
        <v>1914781782505.8977</v>
      </c>
      <c r="BQ48" s="19">
        <f t="shared" si="132"/>
        <v>1870084667183.5005</v>
      </c>
      <c r="BR48" s="47">
        <f t="shared" si="100"/>
        <v>5.058270011751482</v>
      </c>
      <c r="BS48" s="33"/>
      <c r="BU48" s="9" t="s">
        <v>60</v>
      </c>
      <c r="BV48" s="4">
        <f>BV10*BV45</f>
        <v>48665883275.733955</v>
      </c>
      <c r="BW48" s="1">
        <f t="shared" si="133"/>
        <v>2055</v>
      </c>
      <c r="BX48" s="36">
        <f t="shared" si="134"/>
        <v>47</v>
      </c>
      <c r="BY48" s="56">
        <f t="shared" si="135"/>
        <v>-317.2894588360656</v>
      </c>
      <c r="BZ48" s="56">
        <f t="shared" si="136"/>
        <v>-3387.0054305108856</v>
      </c>
      <c r="CA48" s="38">
        <f>AVERAGE($CA$28:CA47)</f>
        <v>168.77341359634542</v>
      </c>
      <c r="CB48" s="38">
        <f t="shared" si="109"/>
        <v>21.096676699543178</v>
      </c>
      <c r="CC48" s="38">
        <f t="shared" si="145"/>
        <v>493.81341473760443</v>
      </c>
      <c r="CD48" s="38">
        <f t="shared" si="110"/>
        <v>325.04000114125904</v>
      </c>
      <c r="CE48" s="37">
        <f t="shared" si="137"/>
        <v>4847.428994294019</v>
      </c>
      <c r="CF48" s="37">
        <f t="shared" si="138"/>
        <v>8728.247839542504</v>
      </c>
      <c r="CG48" s="38">
        <f t="shared" si="139"/>
        <v>3880.81884524849</v>
      </c>
      <c r="CH48" s="4">
        <f t="shared" si="111"/>
        <v>1977294844435.618</v>
      </c>
      <c r="CI48" s="19">
        <f t="shared" si="140"/>
        <v>1930146471042.0952</v>
      </c>
      <c r="CJ48" s="47">
        <f t="shared" si="101"/>
        <v>5.053380947140587</v>
      </c>
      <c r="CK48" s="4">
        <f t="shared" si="67"/>
        <v>-1049081884626.3859</v>
      </c>
      <c r="CL48" s="4">
        <f t="shared" si="68"/>
        <v>-476.2811542680003</v>
      </c>
      <c r="CM48" s="4">
        <f t="shared" si="76"/>
        <v>-16589957335093.736</v>
      </c>
      <c r="CN48" s="4">
        <f t="shared" si="77"/>
        <v>-7531.808664896844</v>
      </c>
      <c r="CO48" s="1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1" ht="12.75">
      <c r="A49" s="9" t="s">
        <v>55</v>
      </c>
      <c r="B49" s="4">
        <f>$B$10/$F$2</f>
        <v>-3031339569.007207</v>
      </c>
      <c r="C49" s="16"/>
      <c r="D49" s="1">
        <f t="shared" si="112"/>
        <v>2056</v>
      </c>
      <c r="E49" s="17">
        <f t="shared" si="113"/>
        <v>48</v>
      </c>
      <c r="F49" s="16">
        <f t="shared" si="141"/>
        <v>-734.9790438247921</v>
      </c>
      <c r="G49" s="16">
        <f t="shared" si="142"/>
        <v>80.17953205361361</v>
      </c>
      <c r="H49" s="7">
        <f t="shared" si="146"/>
        <v>800.5721032029093</v>
      </c>
      <c r="I49" s="7">
        <f t="shared" si="98"/>
        <v>8556.293135231997</v>
      </c>
      <c r="J49" s="16">
        <f t="shared" si="114"/>
        <v>65.59305937811712</v>
      </c>
      <c r="K49" s="7">
        <f t="shared" si="115"/>
        <v>563.190319825957</v>
      </c>
      <c r="L49" s="24">
        <f t="shared" si="102"/>
        <v>65.59305937811712</v>
      </c>
      <c r="M49" s="38">
        <f t="shared" si="116"/>
        <v>554.8569864926237</v>
      </c>
      <c r="N49" s="24"/>
      <c r="P49" s="1">
        <f t="shared" si="84"/>
        <v>2056</v>
      </c>
      <c r="Q49" s="17">
        <f t="shared" si="85"/>
        <v>48</v>
      </c>
      <c r="R49" s="16">
        <f t="shared" si="80"/>
        <v>-734.9790438247921</v>
      </c>
      <c r="S49" s="47">
        <f t="shared" si="70"/>
        <v>-8001.4361487393735</v>
      </c>
      <c r="T49" s="16">
        <f t="shared" si="117"/>
        <v>80.17953205361367</v>
      </c>
      <c r="U49" s="7">
        <f t="shared" si="99"/>
        <v>800.5721032029098</v>
      </c>
      <c r="V49" s="7">
        <f t="shared" si="87"/>
        <v>8556.293135232001</v>
      </c>
      <c r="W49" s="16">
        <f t="shared" si="28"/>
        <v>65.59305937811769</v>
      </c>
      <c r="X49" s="7">
        <f t="shared" si="88"/>
        <v>563.1903198259606</v>
      </c>
      <c r="Y49" s="24">
        <f t="shared" si="1"/>
        <v>65.59305937811769</v>
      </c>
      <c r="Z49" s="21">
        <f t="shared" si="89"/>
        <v>554.8569864926274</v>
      </c>
      <c r="AA49" s="21">
        <f t="shared" si="71"/>
        <v>132.4093360894625</v>
      </c>
      <c r="AB49" s="24">
        <f t="shared" si="72"/>
        <v>1289.8360303174195</v>
      </c>
      <c r="AC49" s="1">
        <f t="shared" si="31"/>
        <v>2056</v>
      </c>
      <c r="AD49" s="17">
        <f t="shared" si="32"/>
        <v>48</v>
      </c>
      <c r="AE49" s="16">
        <f t="shared" si="81"/>
        <v>-80.17953205361361</v>
      </c>
      <c r="AF49" s="54">
        <f t="shared" si="74"/>
        <v>-880.3081859230822</v>
      </c>
      <c r="AG49" s="16">
        <f t="shared" si="118"/>
        <v>8.746858042212393</v>
      </c>
      <c r="AH49" s="7">
        <f t="shared" si="96"/>
        <v>87.33513853122646</v>
      </c>
      <c r="AI49" s="54">
        <f t="shared" si="91"/>
        <v>955.6865238434905</v>
      </c>
      <c r="AJ49" s="16">
        <f t="shared" si="36"/>
        <v>7.155606477612849</v>
      </c>
      <c r="AK49" s="7">
        <f t="shared" si="92"/>
        <v>75.37833792040803</v>
      </c>
      <c r="AL49" s="49">
        <f t="shared" si="103"/>
        <v>83.71167125374136</v>
      </c>
      <c r="AP49" s="1">
        <f t="shared" si="119"/>
        <v>2056</v>
      </c>
      <c r="AQ49" s="36">
        <f t="shared" si="120"/>
        <v>48</v>
      </c>
      <c r="AR49" s="56">
        <f t="shared" si="121"/>
        <v>-95.57124460247098</v>
      </c>
      <c r="AS49" s="38">
        <f t="shared" si="75"/>
        <v>555.4748101622284</v>
      </c>
      <c r="AT49" s="38">
        <f t="shared" si="104"/>
        <v>69.43435127027855</v>
      </c>
      <c r="AU49" s="38">
        <f t="shared" si="143"/>
        <v>712.5152190713633</v>
      </c>
      <c r="AV49" s="38">
        <f t="shared" si="105"/>
        <v>157.04040890913484</v>
      </c>
      <c r="AW49" s="37">
        <f t="shared" si="122"/>
        <v>6354.013301119566</v>
      </c>
      <c r="AX49" s="37">
        <f t="shared" si="123"/>
        <v>8004.872648652819</v>
      </c>
      <c r="AY49" s="38">
        <f t="shared" si="124"/>
        <v>1650.8593475332532</v>
      </c>
      <c r="AZ49" s="4">
        <f t="shared" si="82"/>
        <v>343955803282.0382</v>
      </c>
      <c r="BA49" s="19">
        <f t="shared" si="83"/>
        <v>209323730345.90924</v>
      </c>
      <c r="BB49" s="47">
        <f t="shared" si="147"/>
        <v>2.7623482806152477</v>
      </c>
      <c r="BC49" s="33"/>
      <c r="BD49" s="33"/>
      <c r="BE49" s="1">
        <f t="shared" si="125"/>
        <v>2056</v>
      </c>
      <c r="BF49" s="36">
        <f t="shared" si="126"/>
        <v>48</v>
      </c>
      <c r="BG49" s="56">
        <f t="shared" si="127"/>
        <v>-303.1977232111424</v>
      </c>
      <c r="BH49" s="56">
        <f t="shared" si="128"/>
        <v>-3512.4379879485596</v>
      </c>
      <c r="BI49" s="38">
        <f>AVERAGE($BI$28:BI48)</f>
        <v>157.28656974579403</v>
      </c>
      <c r="BJ49" s="38">
        <f t="shared" si="106"/>
        <v>19.660821218224253</v>
      </c>
      <c r="BK49" s="38">
        <f t="shared" si="144"/>
        <v>466.0268178443079</v>
      </c>
      <c r="BL49" s="38">
        <f t="shared" si="107"/>
        <v>308.7402480985139</v>
      </c>
      <c r="BM49" s="37">
        <f t="shared" si="129"/>
        <v>4701.419374037234</v>
      </c>
      <c r="BN49" s="37">
        <f t="shared" si="130"/>
        <v>8679.884179830104</v>
      </c>
      <c r="BO49" s="38">
        <f t="shared" si="131"/>
        <v>3978.464805792867</v>
      </c>
      <c r="BP49" s="4">
        <f t="shared" si="108"/>
        <v>1949784438762.7654</v>
      </c>
      <c r="BQ49" s="19">
        <f t="shared" si="132"/>
        <v>1914781782505.8975</v>
      </c>
      <c r="BR49" s="47">
        <f t="shared" si="100"/>
        <v>5.098103034571797</v>
      </c>
      <c r="BS49" s="33"/>
      <c r="BU49" s="9" t="s">
        <v>59</v>
      </c>
      <c r="BV49" s="21">
        <f>BV48*BV11</f>
        <v>0.4951130700000001</v>
      </c>
      <c r="BW49" s="1">
        <f t="shared" si="133"/>
        <v>2056</v>
      </c>
      <c r="BX49" s="36">
        <f t="shared" si="134"/>
        <v>48</v>
      </c>
      <c r="BY49" s="56">
        <f t="shared" si="135"/>
        <v>-325.04000114125904</v>
      </c>
      <c r="BZ49" s="56">
        <f t="shared" si="136"/>
        <v>-3712.0454316521445</v>
      </c>
      <c r="CA49" s="38">
        <f>AVERAGE($CA$28:CA48)</f>
        <v>168.77341359634542</v>
      </c>
      <c r="CB49" s="38">
        <f t="shared" si="109"/>
        <v>21.096676699543178</v>
      </c>
      <c r="CC49" s="38">
        <f t="shared" si="145"/>
        <v>499.8956902435041</v>
      </c>
      <c r="CD49" s="38">
        <f t="shared" si="110"/>
        <v>331.1222766471586</v>
      </c>
      <c r="CE49" s="37">
        <f t="shared" si="137"/>
        <v>5016.202407890364</v>
      </c>
      <c r="CF49" s="37">
        <f t="shared" si="138"/>
        <v>9228.143529786008</v>
      </c>
      <c r="CG49" s="38">
        <f t="shared" si="139"/>
        <v>4211.941121895648</v>
      </c>
      <c r="CH49" s="4">
        <f t="shared" si="111"/>
        <v>2014294758163.2385</v>
      </c>
      <c r="CI49" s="19">
        <f t="shared" si="140"/>
        <v>1977294844435.618</v>
      </c>
      <c r="CJ49" s="47">
        <f t="shared" si="101"/>
        <v>5.095486848962619</v>
      </c>
      <c r="CK49" s="4">
        <f t="shared" si="67"/>
        <v>-1057823069844.6396</v>
      </c>
      <c r="CL49" s="4">
        <f t="shared" si="68"/>
        <v>-480.2496355147268</v>
      </c>
      <c r="CM49" s="4">
        <f t="shared" si="76"/>
        <v>-17647780404938.375</v>
      </c>
      <c r="CN49" s="4">
        <f t="shared" si="77"/>
        <v>-8012.058300411571</v>
      </c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2:121" ht="12.75">
      <c r="B50" s="88"/>
      <c r="C50" s="16"/>
      <c r="D50" s="1">
        <f t="shared" si="112"/>
        <v>2057</v>
      </c>
      <c r="E50" s="17">
        <f t="shared" si="113"/>
        <v>49</v>
      </c>
      <c r="F50" s="16">
        <f t="shared" si="141"/>
        <v>-808.4769482072714</v>
      </c>
      <c r="G50" s="16">
        <f t="shared" si="142"/>
        <v>88.19748525897498</v>
      </c>
      <c r="H50" s="7">
        <f t="shared" si="146"/>
        <v>880.6293135232003</v>
      </c>
      <c r="I50" s="7">
        <f t="shared" si="98"/>
        <v>9436.922448755198</v>
      </c>
      <c r="J50" s="16">
        <f t="shared" si="114"/>
        <v>72.15236531592882</v>
      </c>
      <c r="K50" s="7">
        <f t="shared" si="115"/>
        <v>635.3426851418858</v>
      </c>
      <c r="L50" s="24">
        <f t="shared" si="102"/>
        <v>72.15236531592882</v>
      </c>
      <c r="M50" s="38">
        <f t="shared" si="116"/>
        <v>627.0093518085525</v>
      </c>
      <c r="N50" s="24"/>
      <c r="P50" s="1">
        <f t="shared" si="84"/>
        <v>2057</v>
      </c>
      <c r="Q50" s="17">
        <f t="shared" si="85"/>
        <v>49</v>
      </c>
      <c r="R50" s="16">
        <f t="shared" si="80"/>
        <v>-808.4769482072714</v>
      </c>
      <c r="S50" s="47">
        <f t="shared" si="70"/>
        <v>-8809.913096946644</v>
      </c>
      <c r="T50" s="16">
        <f t="shared" si="117"/>
        <v>88.19748525897505</v>
      </c>
      <c r="U50" s="7">
        <f t="shared" si="99"/>
        <v>880.6293135232008</v>
      </c>
      <c r="V50" s="7">
        <f t="shared" si="87"/>
        <v>9436.922448755202</v>
      </c>
      <c r="W50" s="16">
        <f t="shared" si="28"/>
        <v>72.15236531592939</v>
      </c>
      <c r="X50" s="7">
        <f t="shared" si="88"/>
        <v>635.34268514189</v>
      </c>
      <c r="Y50" s="24">
        <f t="shared" si="1"/>
        <v>72.15236531592939</v>
      </c>
      <c r="Z50" s="21">
        <f t="shared" si="89"/>
        <v>627.0093518085567</v>
      </c>
      <c r="AA50" s="21">
        <f t="shared" si="71"/>
        <v>145.6502696984087</v>
      </c>
      <c r="AB50" s="24">
        <f t="shared" si="72"/>
        <v>1435.4863000158282</v>
      </c>
      <c r="AC50" s="1">
        <f t="shared" si="31"/>
        <v>2057</v>
      </c>
      <c r="AD50" s="17">
        <f t="shared" si="32"/>
        <v>49</v>
      </c>
      <c r="AE50" s="16">
        <f t="shared" si="81"/>
        <v>-88.19748525897498</v>
      </c>
      <c r="AF50" s="54">
        <f t="shared" si="74"/>
        <v>-968.5056711820572</v>
      </c>
      <c r="AG50" s="16">
        <f t="shared" si="118"/>
        <v>9.621543846433633</v>
      </c>
      <c r="AH50" s="7">
        <f t="shared" si="96"/>
        <v>96.06865238434912</v>
      </c>
      <c r="AI50" s="54">
        <f t="shared" si="91"/>
        <v>1051.7551762278397</v>
      </c>
      <c r="AJ50" s="16">
        <f t="shared" si="36"/>
        <v>7.871167125374143</v>
      </c>
      <c r="AK50" s="7">
        <f t="shared" si="92"/>
        <v>83.24950504578217</v>
      </c>
      <c r="AL50" s="49">
        <f t="shared" si="103"/>
        <v>91.5828383791155</v>
      </c>
      <c r="AP50" s="1">
        <f t="shared" si="119"/>
        <v>2057</v>
      </c>
      <c r="AQ50" s="36">
        <f t="shared" si="120"/>
        <v>49</v>
      </c>
      <c r="AR50" s="56">
        <f t="shared" si="121"/>
        <v>-157.04040890913484</v>
      </c>
      <c r="AS50" s="39">
        <f>AVERAGE($AS$49:AS49)</f>
        <v>555.4748101622284</v>
      </c>
      <c r="AT50" s="38">
        <f t="shared" si="104"/>
        <v>69.43435127027855</v>
      </c>
      <c r="AU50" s="38">
        <f t="shared" si="143"/>
        <v>773.2323422856705</v>
      </c>
      <c r="AV50" s="38">
        <f t="shared" si="105"/>
        <v>217.75753212344205</v>
      </c>
      <c r="AW50" s="37">
        <f t="shared" si="122"/>
        <v>6909.488111281794</v>
      </c>
      <c r="AX50" s="37">
        <f t="shared" si="123"/>
        <v>8778.10499093849</v>
      </c>
      <c r="AY50" s="38">
        <f t="shared" si="124"/>
        <v>1868.6168796566953</v>
      </c>
      <c r="AZ50" s="4">
        <f aca="true" t="shared" si="148" ref="AZ50:AZ66">$B$74*AV50</f>
        <v>476940727565.031</v>
      </c>
      <c r="BA50" s="19">
        <f aca="true" t="shared" si="149" ref="BA50:BA67">(AU49-AS50)*$B$74</f>
        <v>343955803282.0382</v>
      </c>
      <c r="BB50" s="47">
        <f t="shared" si="147"/>
        <v>2.9136851244492936</v>
      </c>
      <c r="BC50" s="33"/>
      <c r="BD50" s="33"/>
      <c r="BE50" s="1">
        <f t="shared" si="125"/>
        <v>2057</v>
      </c>
      <c r="BF50" s="36">
        <f t="shared" si="126"/>
        <v>49</v>
      </c>
      <c r="BG50" s="56">
        <f t="shared" si="127"/>
        <v>-308.7402480985139</v>
      </c>
      <c r="BH50" s="56">
        <f t="shared" si="128"/>
        <v>-3821.1782360470734</v>
      </c>
      <c r="BI50" s="38">
        <f>AVERAGE($BI$28:BI49)</f>
        <v>157.28656974579403</v>
      </c>
      <c r="BJ50" s="38">
        <f t="shared" si="106"/>
        <v>19.660821218224253</v>
      </c>
      <c r="BK50" s="38">
        <f t="shared" si="144"/>
        <v>469.84699528909334</v>
      </c>
      <c r="BL50" s="38">
        <f t="shared" si="107"/>
        <v>312.5604255432993</v>
      </c>
      <c r="BM50" s="37">
        <f t="shared" si="129"/>
        <v>4858.705943783028</v>
      </c>
      <c r="BN50" s="37">
        <f t="shared" si="130"/>
        <v>9149.731175119197</v>
      </c>
      <c r="BO50" s="38">
        <f t="shared" si="131"/>
        <v>4291.025231336166</v>
      </c>
      <c r="BP50" s="4">
        <f t="shared" si="108"/>
        <v>1973909970114.8628</v>
      </c>
      <c r="BQ50" s="19">
        <f t="shared" si="132"/>
        <v>1949784438762.7654</v>
      </c>
      <c r="BR50" s="47">
        <f t="shared" si="100"/>
        <v>5.125557889250484</v>
      </c>
      <c r="BS50" s="33"/>
      <c r="BU50" s="50"/>
      <c r="BV50" s="4"/>
      <c r="BW50" s="1">
        <f t="shared" si="133"/>
        <v>2057</v>
      </c>
      <c r="BX50" s="36">
        <f t="shared" si="134"/>
        <v>49</v>
      </c>
      <c r="BY50" s="56">
        <f t="shared" si="135"/>
        <v>-331.1222766471586</v>
      </c>
      <c r="BZ50" s="56">
        <f t="shared" si="136"/>
        <v>-4043.1677082993033</v>
      </c>
      <c r="CA50" s="38">
        <f>AVERAGE($CA$28:CA49)</f>
        <v>168.77341359634545</v>
      </c>
      <c r="CB50" s="38">
        <f t="shared" si="109"/>
        <v>21.09667669954318</v>
      </c>
      <c r="CC50" s="38">
        <f t="shared" si="145"/>
        <v>504.1011656001983</v>
      </c>
      <c r="CD50" s="38">
        <f t="shared" si="110"/>
        <v>335.3277520038529</v>
      </c>
      <c r="CE50" s="37">
        <f t="shared" si="137"/>
        <v>5184.97582148671</v>
      </c>
      <c r="CF50" s="37">
        <f t="shared" si="138"/>
        <v>9732.244695386205</v>
      </c>
      <c r="CG50" s="38">
        <f t="shared" si="139"/>
        <v>4547.268873899501</v>
      </c>
      <c r="CH50" s="4">
        <f t="shared" si="111"/>
        <v>2039877654766.721</v>
      </c>
      <c r="CI50" s="19">
        <f t="shared" si="140"/>
        <v>2014294758163.2385</v>
      </c>
      <c r="CJ50" s="47">
        <f t="shared" si="101"/>
        <v>5.124600185297382</v>
      </c>
      <c r="CK50" s="4">
        <f t="shared" si="67"/>
        <v>-1063866998467.7365</v>
      </c>
      <c r="CL50" s="4">
        <f t="shared" si="68"/>
        <v>-482.99356746427827</v>
      </c>
      <c r="CM50" s="4">
        <f t="shared" si="76"/>
        <v>-18711647403406.113</v>
      </c>
      <c r="CN50" s="4">
        <f t="shared" si="77"/>
        <v>-8495.051867875849</v>
      </c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1" ht="12.75">
      <c r="A51" s="50"/>
      <c r="B51" s="86"/>
      <c r="C51" s="16"/>
      <c r="D51" s="1">
        <f t="shared" si="112"/>
        <v>2058</v>
      </c>
      <c r="E51" s="17">
        <f t="shared" si="113"/>
        <v>50</v>
      </c>
      <c r="F51" s="26">
        <f t="shared" si="141"/>
        <v>-889.3246430279987</v>
      </c>
      <c r="G51" s="26">
        <f t="shared" si="142"/>
        <v>97.01723378487249</v>
      </c>
      <c r="H51" s="26">
        <f t="shared" si="146"/>
        <v>968.6922448755204</v>
      </c>
      <c r="I51" s="26">
        <f t="shared" si="98"/>
        <v>10405.61469363072</v>
      </c>
      <c r="J51" s="26">
        <f t="shared" si="114"/>
        <v>79.36760184752166</v>
      </c>
      <c r="K51" s="26">
        <f t="shared" si="115"/>
        <v>714.7102869894075</v>
      </c>
      <c r="L51" s="27">
        <f t="shared" si="102"/>
        <v>79.36760184752166</v>
      </c>
      <c r="M51" s="39">
        <f t="shared" si="116"/>
        <v>706.3769536560742</v>
      </c>
      <c r="N51" s="24"/>
      <c r="P51" s="1">
        <f t="shared" si="84"/>
        <v>2058</v>
      </c>
      <c r="Q51" s="17">
        <f t="shared" si="85"/>
        <v>50</v>
      </c>
      <c r="R51" s="26">
        <f t="shared" si="80"/>
        <v>-889.3246430279987</v>
      </c>
      <c r="S51" s="47">
        <f t="shared" si="70"/>
        <v>-9699.237739974644</v>
      </c>
      <c r="T51" s="16">
        <f t="shared" si="117"/>
        <v>97.01723378487257</v>
      </c>
      <c r="U51" s="26">
        <f t="shared" si="99"/>
        <v>968.692244875521</v>
      </c>
      <c r="V51" s="26">
        <f t="shared" si="87"/>
        <v>10405.614693630723</v>
      </c>
      <c r="W51" s="26">
        <f>R51+U51</f>
        <v>79.36760184752234</v>
      </c>
      <c r="X51" s="26">
        <f t="shared" si="88"/>
        <v>714.7102869894123</v>
      </c>
      <c r="Y51" s="27">
        <f t="shared" si="1"/>
        <v>79.36760184752234</v>
      </c>
      <c r="Z51" s="93">
        <f t="shared" si="89"/>
        <v>706.3769536560791</v>
      </c>
      <c r="AA51" s="21">
        <f t="shared" si="71"/>
        <v>160.2152966682496</v>
      </c>
      <c r="AB51" s="24">
        <f t="shared" si="72"/>
        <v>1595.7015966840777</v>
      </c>
      <c r="AC51" s="78">
        <f t="shared" si="31"/>
        <v>2058</v>
      </c>
      <c r="AD51" s="79">
        <f t="shared" si="32"/>
        <v>50</v>
      </c>
      <c r="AE51" s="26">
        <f t="shared" si="81"/>
        <v>-97.01723378487249</v>
      </c>
      <c r="AF51" s="26">
        <f t="shared" si="74"/>
        <v>-1065.5229049669297</v>
      </c>
      <c r="AG51" s="16">
        <f t="shared" si="118"/>
        <v>10.583698231076996</v>
      </c>
      <c r="AH51" s="26">
        <f t="shared" si="96"/>
        <v>105.67551762278404</v>
      </c>
      <c r="AI51" s="26">
        <f t="shared" si="91"/>
        <v>1157.4306938506238</v>
      </c>
      <c r="AJ51" s="16">
        <f t="shared" si="36"/>
        <v>8.658283837911554</v>
      </c>
      <c r="AK51" s="15">
        <f t="shared" si="92"/>
        <v>91.90778888369373</v>
      </c>
      <c r="AL51" s="49">
        <f t="shared" si="103"/>
        <v>100.24112221702705</v>
      </c>
      <c r="AP51" s="1">
        <f t="shared" si="119"/>
        <v>2058</v>
      </c>
      <c r="AQ51" s="36">
        <f t="shared" si="120"/>
        <v>50</v>
      </c>
      <c r="AR51" s="56">
        <f t="shared" si="121"/>
        <v>-217.75753212344205</v>
      </c>
      <c r="AS51" s="38">
        <f>AVERAGE($AS$49:AS50)</f>
        <v>555.4748101622284</v>
      </c>
      <c r="AT51" s="38">
        <f t="shared" si="104"/>
        <v>69.43435127027855</v>
      </c>
      <c r="AU51" s="38">
        <f t="shared" si="143"/>
        <v>833.1264196958451</v>
      </c>
      <c r="AV51" s="38">
        <f t="shared" si="105"/>
        <v>277.6516095336167</v>
      </c>
      <c r="AW51" s="37">
        <f t="shared" si="122"/>
        <v>7464.962921444022</v>
      </c>
      <c r="AX51" s="37">
        <f t="shared" si="123"/>
        <v>9611.231410634335</v>
      </c>
      <c r="AY51" s="38">
        <f t="shared" si="124"/>
        <v>2146.268489190312</v>
      </c>
      <c r="AZ51" s="4">
        <f t="shared" si="148"/>
        <v>608122986007.6532</v>
      </c>
      <c r="BA51" s="19">
        <f t="shared" si="149"/>
        <v>476940727565.031</v>
      </c>
      <c r="BB51" s="47">
        <f t="shared" si="147"/>
        <v>3.0629705345569977</v>
      </c>
      <c r="BC51" s="33"/>
      <c r="BD51" s="33"/>
      <c r="BE51" s="1">
        <f t="shared" si="125"/>
        <v>2058</v>
      </c>
      <c r="BF51" s="36">
        <f t="shared" si="126"/>
        <v>50</v>
      </c>
      <c r="BG51" s="56">
        <f t="shared" si="127"/>
        <v>-312.5604255432993</v>
      </c>
      <c r="BH51" s="56">
        <f t="shared" si="128"/>
        <v>-4133.738661590372</v>
      </c>
      <c r="BI51" s="38">
        <f>AVERAGE($BI$28:BI50)</f>
        <v>157.28656974579403</v>
      </c>
      <c r="BJ51" s="38">
        <f t="shared" si="106"/>
        <v>19.660821218224253</v>
      </c>
      <c r="BK51" s="38">
        <f t="shared" si="144"/>
        <v>471.85970923738194</v>
      </c>
      <c r="BL51" s="38">
        <f t="shared" si="107"/>
        <v>314.5731394915879</v>
      </c>
      <c r="BM51" s="37">
        <f t="shared" si="129"/>
        <v>5015.992513528821</v>
      </c>
      <c r="BN51" s="37">
        <f t="shared" si="130"/>
        <v>9621.59088435658</v>
      </c>
      <c r="BO51" s="38">
        <f t="shared" si="131"/>
        <v>4605.5983708277545</v>
      </c>
      <c r="BP51" s="4">
        <f t="shared" si="108"/>
        <v>1986620843932.6543</v>
      </c>
      <c r="BQ51" s="19">
        <f t="shared" si="132"/>
        <v>1973909970114.8628</v>
      </c>
      <c r="BR51" s="15">
        <f t="shared" si="100"/>
        <v>5.14002286365513</v>
      </c>
      <c r="BS51" s="33"/>
      <c r="BU51" s="8"/>
      <c r="BV51" s="1"/>
      <c r="BW51" s="1">
        <f t="shared" si="133"/>
        <v>2058</v>
      </c>
      <c r="BX51" s="36">
        <f t="shared" si="134"/>
        <v>50</v>
      </c>
      <c r="BY51" s="56">
        <f t="shared" si="135"/>
        <v>-335.3277520038529</v>
      </c>
      <c r="BZ51" s="56">
        <f t="shared" si="136"/>
        <v>-4378.4954603031565</v>
      </c>
      <c r="CA51" s="38">
        <f>AVERAGE($CA$28:CA50)</f>
        <v>168.77341359634545</v>
      </c>
      <c r="CB51" s="38">
        <f t="shared" si="109"/>
        <v>21.09667669954318</v>
      </c>
      <c r="CC51" s="38">
        <f t="shared" si="145"/>
        <v>506.32024078903646</v>
      </c>
      <c r="CD51" s="38">
        <f t="shared" si="110"/>
        <v>337.546827192691</v>
      </c>
      <c r="CE51" s="37">
        <f t="shared" si="137"/>
        <v>5353.749235083055</v>
      </c>
      <c r="CF51" s="37">
        <f t="shared" si="138"/>
        <v>10238.564936175242</v>
      </c>
      <c r="CG51" s="38">
        <f t="shared" si="139"/>
        <v>4884.815701092192</v>
      </c>
      <c r="CH51" s="4">
        <f t="shared" si="111"/>
        <v>2053376811531.7302</v>
      </c>
      <c r="CI51" s="19">
        <f t="shared" si="140"/>
        <v>2039877654766.721</v>
      </c>
      <c r="CJ51" s="15">
        <f t="shared" si="101"/>
        <v>5.139962225695962</v>
      </c>
      <c r="CK51" s="4">
        <f t="shared" si="67"/>
        <v>-1067056158054.4817</v>
      </c>
      <c r="CL51" s="4">
        <f t="shared" si="68"/>
        <v>-484.44143977184444</v>
      </c>
      <c r="CM51" s="4">
        <f t="shared" si="76"/>
        <v>-19778703561460.594</v>
      </c>
      <c r="CN51" s="4">
        <f t="shared" si="77"/>
        <v>-8979.493307647694</v>
      </c>
      <c r="CO51" s="14" t="s">
        <v>85</v>
      </c>
      <c r="CP51" s="14" t="s">
        <v>76</v>
      </c>
      <c r="CQ51" s="14" t="s">
        <v>130</v>
      </c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2:121" ht="12.75">
      <c r="B52" s="51"/>
      <c r="C52" s="22"/>
      <c r="D52" s="1">
        <f t="shared" si="112"/>
        <v>2059</v>
      </c>
      <c r="E52" s="17">
        <f t="shared" si="113"/>
        <v>51</v>
      </c>
      <c r="F52" s="16">
        <f t="shared" si="141"/>
        <v>-978.2571073307987</v>
      </c>
      <c r="G52" s="16">
        <f t="shared" si="142"/>
        <v>106.71895716335975</v>
      </c>
      <c r="H52" s="7">
        <f t="shared" si="146"/>
        <v>1065.5614693630725</v>
      </c>
      <c r="I52" s="7">
        <f t="shared" si="98"/>
        <v>11471.176162993792</v>
      </c>
      <c r="J52" s="16">
        <f t="shared" si="114"/>
        <v>87.30436203227384</v>
      </c>
      <c r="K52" s="16">
        <f t="shared" si="115"/>
        <v>802.0146490216813</v>
      </c>
      <c r="P52" s="1">
        <f>P51+1</f>
        <v>2059</v>
      </c>
      <c r="Q52" s="17">
        <f>Q51+1</f>
        <v>51</v>
      </c>
      <c r="R52" s="26">
        <f>R51*$B$45</f>
        <v>-978.2571073307987</v>
      </c>
      <c r="S52" s="26"/>
      <c r="T52" s="16">
        <f t="shared" si="117"/>
        <v>106.71895716335983</v>
      </c>
      <c r="U52" s="26">
        <f>U51+T52-T27</f>
        <v>1065.5614693630732</v>
      </c>
      <c r="V52" s="26">
        <f>V51+U52</f>
        <v>11471.176162993797</v>
      </c>
      <c r="W52" s="26">
        <f>R52+U52</f>
        <v>87.30436203227453</v>
      </c>
      <c r="X52" s="26">
        <f>X51+W52</f>
        <v>802.0146490216869</v>
      </c>
      <c r="Y52" s="27">
        <f>U52+R52</f>
        <v>87.30436203227453</v>
      </c>
      <c r="Z52" s="93">
        <f>Z51+Y52</f>
        <v>793.6813156883536</v>
      </c>
      <c r="AA52" s="21">
        <f>U52+R51</f>
        <v>176.2368263350745</v>
      </c>
      <c r="AB52" s="24">
        <f t="shared" si="72"/>
        <v>1771.9384230191522</v>
      </c>
      <c r="AP52" s="1">
        <f t="shared" si="119"/>
        <v>2059</v>
      </c>
      <c r="AQ52" s="36">
        <f t="shared" si="120"/>
        <v>51</v>
      </c>
      <c r="AR52" s="56">
        <f t="shared" si="121"/>
        <v>-277.6516095336167</v>
      </c>
      <c r="AS52" s="38">
        <f>AVERAGE($AS$49:AS51)</f>
        <v>555.4748101622284</v>
      </c>
      <c r="AT52" s="38">
        <f t="shared" si="104"/>
        <v>69.43435127027855</v>
      </c>
      <c r="AU52" s="38">
        <f t="shared" si="143"/>
        <v>892.1197426092442</v>
      </c>
      <c r="AV52" s="38">
        <f t="shared" si="105"/>
        <v>336.6449324470158</v>
      </c>
      <c r="AW52" s="37">
        <f t="shared" si="122"/>
        <v>8020.43773160625</v>
      </c>
      <c r="AX52" s="37">
        <f t="shared" si="123"/>
        <v>10503.351153243579</v>
      </c>
      <c r="AY52" s="38">
        <f t="shared" si="124"/>
        <v>2482.9134216373277</v>
      </c>
      <c r="AZ52" s="4">
        <f t="shared" si="148"/>
        <v>737332378111.9203</v>
      </c>
      <c r="BA52" s="19">
        <f t="shared" si="149"/>
        <v>608122986007.6532</v>
      </c>
      <c r="BB52" s="47">
        <f t="shared" si="147"/>
        <v>3.2100108227716535</v>
      </c>
      <c r="BC52" s="33"/>
      <c r="BD52" s="33"/>
      <c r="BE52" s="1">
        <f t="shared" si="125"/>
        <v>2059</v>
      </c>
      <c r="BF52" s="36">
        <f t="shared" si="126"/>
        <v>51</v>
      </c>
      <c r="BG52" s="56">
        <f t="shared" si="127"/>
        <v>-314.5731394915879</v>
      </c>
      <c r="BH52" s="56">
        <f t="shared" si="128"/>
        <v>-4448.31180108196</v>
      </c>
      <c r="BI52" s="38">
        <f>AVERAGE($BI$28:BI51)</f>
        <v>157.28656974579403</v>
      </c>
      <c r="BJ52" s="38">
        <f t="shared" si="106"/>
        <v>19.660821218224253</v>
      </c>
      <c r="BK52" s="38">
        <f t="shared" si="144"/>
        <v>471.85970923738194</v>
      </c>
      <c r="BL52" s="38">
        <f t="shared" si="107"/>
        <v>314.5731394915879</v>
      </c>
      <c r="BM52" s="37">
        <f t="shared" si="129"/>
        <v>5173.279083274615</v>
      </c>
      <c r="BN52" s="37">
        <f t="shared" si="130"/>
        <v>10093.450593593961</v>
      </c>
      <c r="BO52" s="38">
        <f t="shared" si="131"/>
        <v>4920.171510319342</v>
      </c>
      <c r="BP52" s="4">
        <f t="shared" si="108"/>
        <v>1986620843932.6543</v>
      </c>
      <c r="BQ52" s="19">
        <f t="shared" si="132"/>
        <v>1986620843932.6543</v>
      </c>
      <c r="BR52" s="47">
        <f t="shared" si="100"/>
        <v>5.14002286365513</v>
      </c>
      <c r="BS52" s="33"/>
      <c r="BU52" s="8"/>
      <c r="BV52" s="1"/>
      <c r="BW52" s="1">
        <f t="shared" si="133"/>
        <v>2059</v>
      </c>
      <c r="BX52" s="36">
        <f t="shared" si="134"/>
        <v>51</v>
      </c>
      <c r="BY52" s="56">
        <f t="shared" si="135"/>
        <v>-337.546827192691</v>
      </c>
      <c r="BZ52" s="56">
        <f t="shared" si="136"/>
        <v>-4716.042287495848</v>
      </c>
      <c r="CA52" s="38">
        <f>AVERAGE($CA$28:CA51)</f>
        <v>168.77341359634545</v>
      </c>
      <c r="CB52" s="38">
        <f t="shared" si="109"/>
        <v>21.09667669954318</v>
      </c>
      <c r="CC52" s="38">
        <f t="shared" si="145"/>
        <v>506.32024078903646</v>
      </c>
      <c r="CD52" s="38">
        <f t="shared" si="110"/>
        <v>337.546827192691</v>
      </c>
      <c r="CE52" s="37">
        <f t="shared" si="137"/>
        <v>5522.522648679401</v>
      </c>
      <c r="CF52" s="37">
        <f t="shared" si="138"/>
        <v>10744.885176964279</v>
      </c>
      <c r="CG52" s="38">
        <f t="shared" si="139"/>
        <v>5222.362528284883</v>
      </c>
      <c r="CH52" s="4">
        <f t="shared" si="111"/>
        <v>2053376811531.7302</v>
      </c>
      <c r="CI52" s="19">
        <f t="shared" si="140"/>
        <v>2053376811531.7302</v>
      </c>
      <c r="CJ52" s="47">
        <f t="shared" si="101"/>
        <v>5.139962225695962</v>
      </c>
      <c r="CK52" s="4">
        <f t="shared" si="67"/>
        <v>-1067056158054.4817</v>
      </c>
      <c r="CL52" s="4">
        <f t="shared" si="68"/>
        <v>-484.44143977184444</v>
      </c>
      <c r="CM52" s="4">
        <f t="shared" si="76"/>
        <v>-20845759719515.074</v>
      </c>
      <c r="CN52" s="4">
        <f t="shared" si="77"/>
        <v>-9463.934747419538</v>
      </c>
      <c r="CO52" s="1" t="s">
        <v>78</v>
      </c>
      <c r="CP52" s="66" t="s">
        <v>86</v>
      </c>
      <c r="CQ52" s="66" t="s">
        <v>86</v>
      </c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1" ht="12.75">
      <c r="A53" s="9" t="s">
        <v>2</v>
      </c>
      <c r="B53" s="4">
        <v>24</v>
      </c>
      <c r="C53" s="22"/>
      <c r="D53" s="1">
        <f t="shared" si="112"/>
        <v>2060</v>
      </c>
      <c r="E53" s="17">
        <f t="shared" si="113"/>
        <v>52</v>
      </c>
      <c r="F53" s="16">
        <f t="shared" si="141"/>
        <v>-1076.0828180638787</v>
      </c>
      <c r="G53" s="16">
        <f t="shared" si="142"/>
        <v>117.39085287969573</v>
      </c>
      <c r="H53" s="7">
        <f t="shared" si="146"/>
        <v>1172.11761629938</v>
      </c>
      <c r="I53" s="7">
        <f t="shared" si="98"/>
        <v>12643.293779293172</v>
      </c>
      <c r="J53" s="16">
        <f t="shared" si="114"/>
        <v>96.03479823550128</v>
      </c>
      <c r="K53" s="16">
        <f t="shared" si="115"/>
        <v>898.0494472571826</v>
      </c>
      <c r="X53" s="7">
        <f>X51+R2</f>
        <v>706.376953656079</v>
      </c>
      <c r="AP53" s="1">
        <f t="shared" si="119"/>
        <v>2060</v>
      </c>
      <c r="AQ53" s="36">
        <f t="shared" si="120"/>
        <v>52</v>
      </c>
      <c r="AR53" s="56">
        <f t="shared" si="121"/>
        <v>-336.6449324470158</v>
      </c>
      <c r="AS53" s="38">
        <f>AVERAGE($AS$49:AS52)</f>
        <v>555.4748101622284</v>
      </c>
      <c r="AT53" s="38">
        <f t="shared" si="104"/>
        <v>69.43435127027855</v>
      </c>
      <c r="AU53" s="38">
        <f t="shared" si="143"/>
        <v>950.1272653893002</v>
      </c>
      <c r="AV53" s="38">
        <f t="shared" si="105"/>
        <v>394.65245522707175</v>
      </c>
      <c r="AW53" s="37">
        <f t="shared" si="122"/>
        <v>8575.912541768479</v>
      </c>
      <c r="AX53" s="37">
        <f t="shared" si="123"/>
        <v>11453.47841863288</v>
      </c>
      <c r="AY53" s="38">
        <f t="shared" si="124"/>
        <v>2877.5658768643993</v>
      </c>
      <c r="AZ53" s="4">
        <f t="shared" si="148"/>
        <v>864382633729.6304</v>
      </c>
      <c r="BA53" s="19">
        <f t="shared" si="149"/>
        <v>737332378111.9203</v>
      </c>
      <c r="BB53" s="47">
        <f t="shared" si="147"/>
        <v>3.3545940136646077</v>
      </c>
      <c r="BC53" s="33"/>
      <c r="BD53" s="33"/>
      <c r="BE53" s="50"/>
      <c r="BF53" s="44"/>
      <c r="BG53" s="56"/>
      <c r="BH53" s="56"/>
      <c r="BI53" s="40"/>
      <c r="BJ53" s="40"/>
      <c r="BK53" s="40"/>
      <c r="BL53" s="40"/>
      <c r="BM53" s="45"/>
      <c r="BN53" s="45"/>
      <c r="BO53" s="40"/>
      <c r="BP53" s="46"/>
      <c r="BQ53" s="57"/>
      <c r="BR53" s="47"/>
      <c r="BS53" s="33"/>
      <c r="BU53" s="9" t="s">
        <v>51</v>
      </c>
      <c r="BV53" s="26">
        <f>CJ52</f>
        <v>5.139962225695962</v>
      </c>
      <c r="CO53" s="1" t="s">
        <v>77</v>
      </c>
      <c r="CP53" s="80" t="s">
        <v>89</v>
      </c>
      <c r="CQ53" s="80" t="s">
        <v>122</v>
      </c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1" ht="12.75">
      <c r="A54" s="9" t="s">
        <v>1</v>
      </c>
      <c r="B54" s="37">
        <v>3</v>
      </c>
      <c r="C54" s="22"/>
      <c r="D54" s="1">
        <f t="shared" si="112"/>
        <v>2061</v>
      </c>
      <c r="E54" s="17">
        <f t="shared" si="113"/>
        <v>53</v>
      </c>
      <c r="F54" s="16">
        <f t="shared" si="141"/>
        <v>-1183.6910998702667</v>
      </c>
      <c r="G54" s="16">
        <f t="shared" si="142"/>
        <v>129.1299381676653</v>
      </c>
      <c r="H54" s="7">
        <f t="shared" si="146"/>
        <v>1289.329377929318</v>
      </c>
      <c r="I54" s="7">
        <f t="shared" si="98"/>
        <v>13932.62315722249</v>
      </c>
      <c r="J54" s="16">
        <f t="shared" si="114"/>
        <v>105.63827805905134</v>
      </c>
      <c r="K54" s="16">
        <f t="shared" si="115"/>
        <v>1003.6877253162339</v>
      </c>
      <c r="AP54" s="1">
        <f t="shared" si="119"/>
        <v>2061</v>
      </c>
      <c r="AQ54" s="36">
        <f t="shared" si="120"/>
        <v>53</v>
      </c>
      <c r="AR54" s="56">
        <f t="shared" si="121"/>
        <v>-394.65245522707175</v>
      </c>
      <c r="AS54" s="38">
        <f>AVERAGE($AS$49:AS53)</f>
        <v>555.4748101622284</v>
      </c>
      <c r="AT54" s="38">
        <f t="shared" si="104"/>
        <v>69.43435127027855</v>
      </c>
      <c r="AU54" s="38">
        <f t="shared" si="143"/>
        <v>1007.0559127306233</v>
      </c>
      <c r="AV54" s="38">
        <f t="shared" si="105"/>
        <v>451.58110256839484</v>
      </c>
      <c r="AW54" s="37">
        <f t="shared" si="122"/>
        <v>9131.387351930707</v>
      </c>
      <c r="AX54" s="37">
        <f t="shared" si="123"/>
        <v>12460.534331363502</v>
      </c>
      <c r="AY54" s="38">
        <f t="shared" si="124"/>
        <v>3329.146979432794</v>
      </c>
      <c r="AZ54" s="4">
        <f t="shared" si="148"/>
        <v>989069895830.2683</v>
      </c>
      <c r="BA54" s="19">
        <f t="shared" si="149"/>
        <v>864382633729.6304</v>
      </c>
      <c r="BB54" s="47">
        <f t="shared" si="147"/>
        <v>3.496488117935134</v>
      </c>
      <c r="BC54" s="33"/>
      <c r="BD54" s="33"/>
      <c r="BE54" s="50"/>
      <c r="BF54" s="44"/>
      <c r="BG54" s="56"/>
      <c r="BH54" s="56"/>
      <c r="BI54" s="40"/>
      <c r="BJ54" s="40"/>
      <c r="BK54" s="40"/>
      <c r="BL54" s="40"/>
      <c r="BM54" s="45"/>
      <c r="BN54" s="45"/>
      <c r="BO54" s="40"/>
      <c r="BP54" s="46"/>
      <c r="BQ54" s="57"/>
      <c r="BR54" s="47"/>
      <c r="BS54" s="33"/>
      <c r="BU54" s="9" t="s">
        <v>52</v>
      </c>
      <c r="BV54" s="48">
        <v>1.92651</v>
      </c>
      <c r="CO54" s="1" t="s">
        <v>80</v>
      </c>
      <c r="CP54" s="68" t="s">
        <v>87</v>
      </c>
      <c r="CQ54" s="68" t="s">
        <v>88</v>
      </c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ht="12.75">
      <c r="A55" s="50"/>
      <c r="B55" s="4"/>
      <c r="C55" s="22"/>
      <c r="D55" s="1">
        <f t="shared" si="112"/>
        <v>2062</v>
      </c>
      <c r="E55" s="17">
        <f t="shared" si="113"/>
        <v>54</v>
      </c>
      <c r="F55" s="16">
        <f t="shared" si="141"/>
        <v>-1302.0602098572936</v>
      </c>
      <c r="G55" s="16">
        <f t="shared" si="142"/>
        <v>142.04293198443185</v>
      </c>
      <c r="H55" s="7">
        <f t="shared" si="146"/>
        <v>1418.26231572225</v>
      </c>
      <c r="I55" s="7">
        <f t="shared" si="98"/>
        <v>15350.88547294474</v>
      </c>
      <c r="J55" s="16">
        <f t="shared" si="114"/>
        <v>116.20210586495637</v>
      </c>
      <c r="K55" s="15">
        <f t="shared" si="115"/>
        <v>1119.8898311811904</v>
      </c>
      <c r="AP55" s="1">
        <f t="shared" si="119"/>
        <v>2062</v>
      </c>
      <c r="AQ55" s="36">
        <f t="shared" si="120"/>
        <v>54</v>
      </c>
      <c r="AR55" s="56">
        <f t="shared" si="121"/>
        <v>-451.58110256839484</v>
      </c>
      <c r="AS55" s="38">
        <f>AVERAGE($AS$49:AS54)</f>
        <v>555.4748101622284</v>
      </c>
      <c r="AT55" s="38">
        <f t="shared" si="104"/>
        <v>69.43435127027855</v>
      </c>
      <c r="AU55" s="38">
        <f t="shared" si="143"/>
        <v>1062.8038215297902</v>
      </c>
      <c r="AV55" s="38">
        <f t="shared" si="105"/>
        <v>507.32901136756175</v>
      </c>
      <c r="AW55" s="37">
        <f t="shared" si="122"/>
        <v>9686.862162092935</v>
      </c>
      <c r="AX55" s="37">
        <f t="shared" si="123"/>
        <v>13523.338152893291</v>
      </c>
      <c r="AY55" s="38">
        <f t="shared" si="124"/>
        <v>3836.4759908003557</v>
      </c>
      <c r="AZ55" s="4">
        <f t="shared" si="148"/>
        <v>1111171060017.9265</v>
      </c>
      <c r="BA55" s="19">
        <f t="shared" si="149"/>
        <v>989069895830.2683</v>
      </c>
      <c r="BB55" s="47">
        <f t="shared" si="147"/>
        <v>3.6354392427806888</v>
      </c>
      <c r="BC55" s="33"/>
      <c r="BD55" s="33"/>
      <c r="BE55" s="50"/>
      <c r="BF55" s="44"/>
      <c r="BG55" s="56"/>
      <c r="BH55" s="56"/>
      <c r="BI55" s="40"/>
      <c r="BJ55" s="40"/>
      <c r="BK55" s="40"/>
      <c r="BL55" s="40"/>
      <c r="BM55" s="45"/>
      <c r="BN55" s="45"/>
      <c r="BO55" s="40"/>
      <c r="BP55" s="46"/>
      <c r="BQ55" s="57"/>
      <c r="BR55" s="47"/>
      <c r="BS55" s="33"/>
      <c r="BU55" s="9" t="s">
        <v>62</v>
      </c>
      <c r="BV55" s="4">
        <f>BV54*BV68/8</f>
        <v>6083235409.466744</v>
      </c>
      <c r="CO55" s="1" t="s">
        <v>79</v>
      </c>
      <c r="CP55" s="68" t="s">
        <v>74</v>
      </c>
      <c r="CQ55" s="68" t="s">
        <v>74</v>
      </c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2:121" ht="12.75">
      <c r="B56" s="4"/>
      <c r="C56" s="22"/>
      <c r="D56" s="1">
        <f t="shared" si="112"/>
        <v>2063</v>
      </c>
      <c r="E56" s="17">
        <f t="shared" si="113"/>
        <v>55</v>
      </c>
      <c r="F56" s="16">
        <f t="shared" si="141"/>
        <v>-1432.266230843023</v>
      </c>
      <c r="G56" s="16">
        <f t="shared" si="142"/>
        <v>156.24722518287504</v>
      </c>
      <c r="H56" s="7">
        <f t="shared" si="146"/>
        <v>1560.0885472944751</v>
      </c>
      <c r="I56" s="7">
        <f t="shared" si="98"/>
        <v>16910.974020239213</v>
      </c>
      <c r="J56" s="16">
        <f t="shared" si="114"/>
        <v>127.82231645145202</v>
      </c>
      <c r="K56" s="16">
        <f t="shared" si="115"/>
        <v>1247.7121476326424</v>
      </c>
      <c r="AP56" s="1">
        <f t="shared" si="119"/>
        <v>2063</v>
      </c>
      <c r="AQ56" s="36">
        <f t="shared" si="120"/>
        <v>55</v>
      </c>
      <c r="AR56" s="56">
        <f t="shared" si="121"/>
        <v>-507.32901136756175</v>
      </c>
      <c r="AS56" s="38">
        <f>AVERAGE($AS$49:AS55)</f>
        <v>555.4748101622284</v>
      </c>
      <c r="AT56" s="38">
        <f t="shared" si="104"/>
        <v>69.43435127027855</v>
      </c>
      <c r="AU56" s="38">
        <f t="shared" si="143"/>
        <v>1117.2595111766045</v>
      </c>
      <c r="AV56" s="38">
        <f t="shared" si="105"/>
        <v>561.7847010143761</v>
      </c>
      <c r="AW56" s="37">
        <f t="shared" si="122"/>
        <v>10242.336972255163</v>
      </c>
      <c r="AX56" s="37">
        <f t="shared" si="123"/>
        <v>14640.597664069895</v>
      </c>
      <c r="AY56" s="38">
        <f t="shared" si="124"/>
        <v>4398.260691814732</v>
      </c>
      <c r="AZ56" s="4">
        <f t="shared" si="148"/>
        <v>1230441957272.0527</v>
      </c>
      <c r="BA56" s="19">
        <f t="shared" si="149"/>
        <v>1111171060017.9265</v>
      </c>
      <c r="BB56" s="47">
        <f t="shared" si="147"/>
        <v>3.7711695238558844</v>
      </c>
      <c r="BC56" s="33"/>
      <c r="BD56" s="33"/>
      <c r="BE56" s="50"/>
      <c r="BF56" s="44"/>
      <c r="BG56" s="56"/>
      <c r="BH56" s="56"/>
      <c r="BI56" s="40"/>
      <c r="BJ56" s="40"/>
      <c r="BK56" s="40"/>
      <c r="BL56" s="40"/>
      <c r="BM56" s="45"/>
      <c r="BN56" s="45"/>
      <c r="BO56" s="40"/>
      <c r="BP56" s="46"/>
      <c r="BQ56" s="57"/>
      <c r="BR56" s="47"/>
      <c r="BS56" s="33"/>
      <c r="BU56" s="9" t="s">
        <v>61</v>
      </c>
      <c r="BV56" s="21">
        <f>100*(BV68*BV69*BV54)/5.14</f>
        <v>9.632550000000002</v>
      </c>
      <c r="CO56" s="1" t="s">
        <v>81</v>
      </c>
      <c r="CP56" s="69" t="s">
        <v>92</v>
      </c>
      <c r="CQ56" s="69" t="s">
        <v>123</v>
      </c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ht="12.75">
      <c r="A57" s="2"/>
      <c r="B57" s="51"/>
      <c r="C57" s="22"/>
      <c r="D57" s="1">
        <f t="shared" si="112"/>
        <v>2064</v>
      </c>
      <c r="E57" s="17">
        <f t="shared" si="113"/>
        <v>56</v>
      </c>
      <c r="F57" s="16">
        <f t="shared" si="141"/>
        <v>-1575.4928539273255</v>
      </c>
      <c r="G57" s="16">
        <f t="shared" si="142"/>
        <v>171.87194770116255</v>
      </c>
      <c r="H57" s="7">
        <f t="shared" si="146"/>
        <v>1716.0974020239228</v>
      </c>
      <c r="I57" s="7">
        <f t="shared" si="98"/>
        <v>18627.071422263136</v>
      </c>
      <c r="J57" s="16">
        <f t="shared" si="114"/>
        <v>140.60454809659723</v>
      </c>
      <c r="K57" s="16">
        <f t="shared" si="115"/>
        <v>1388.3166957292397</v>
      </c>
      <c r="AP57" s="1">
        <f t="shared" si="119"/>
        <v>2064</v>
      </c>
      <c r="AQ57" s="36">
        <f t="shared" si="120"/>
        <v>56</v>
      </c>
      <c r="AR57" s="56">
        <f t="shared" si="121"/>
        <v>-561.7847010143761</v>
      </c>
      <c r="AS57" s="38">
        <f>AVERAGE($AS$49:AS56)</f>
        <v>555.4748101622284</v>
      </c>
      <c r="AT57" s="38">
        <f t="shared" si="104"/>
        <v>69.43435127027855</v>
      </c>
      <c r="AU57" s="38">
        <f t="shared" si="143"/>
        <v>1170.300975507578</v>
      </c>
      <c r="AV57" s="38">
        <f t="shared" si="105"/>
        <v>614.8261653453495</v>
      </c>
      <c r="AW57" s="37">
        <f t="shared" si="122"/>
        <v>10797.811782417391</v>
      </c>
      <c r="AX57" s="37">
        <f t="shared" si="123"/>
        <v>15810.898639577474</v>
      </c>
      <c r="AY57" s="38">
        <f t="shared" si="124"/>
        <v>5013.086857160081</v>
      </c>
      <c r="AZ57" s="4">
        <f t="shared" si="148"/>
        <v>1346615365109.851</v>
      </c>
      <c r="BA57" s="19">
        <f t="shared" si="149"/>
        <v>1230441957272.0527</v>
      </c>
      <c r="BB57" s="47">
        <f t="shared" si="147"/>
        <v>3.903374861975299</v>
      </c>
      <c r="BC57" s="33"/>
      <c r="BD57" s="33"/>
      <c r="BE57" s="50"/>
      <c r="BF57" s="44"/>
      <c r="BG57" s="56"/>
      <c r="BH57" s="56"/>
      <c r="BI57" s="40"/>
      <c r="BJ57" s="40"/>
      <c r="BK57" s="40"/>
      <c r="BL57" s="40"/>
      <c r="BM57" s="45"/>
      <c r="BN57" s="45"/>
      <c r="BO57" s="40"/>
      <c r="BP57" s="46"/>
      <c r="BQ57" s="57"/>
      <c r="BR57" s="47"/>
      <c r="BS57" s="33"/>
      <c r="BU57" s="9" t="s">
        <v>60</v>
      </c>
      <c r="BV57" s="4">
        <f>Sheet1!BV68*BV54</f>
        <v>48665883275.733955</v>
      </c>
      <c r="CO57" s="1" t="s">
        <v>82</v>
      </c>
      <c r="CP57" s="69" t="s">
        <v>93</v>
      </c>
      <c r="CQ57" s="69" t="s">
        <v>126</v>
      </c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1" ht="12.75">
      <c r="A58" s="9" t="s">
        <v>34</v>
      </c>
      <c r="B58" s="89">
        <v>5.14</v>
      </c>
      <c r="C58" s="22"/>
      <c r="D58" s="1">
        <f t="shared" si="112"/>
        <v>2065</v>
      </c>
      <c r="E58" s="17">
        <f t="shared" si="113"/>
        <v>57</v>
      </c>
      <c r="F58" s="16">
        <f t="shared" si="141"/>
        <v>-1733.0421393200581</v>
      </c>
      <c r="G58" s="16">
        <f t="shared" si="142"/>
        <v>189.05914247127882</v>
      </c>
      <c r="H58" s="7">
        <f t="shared" si="146"/>
        <v>1887.7071422263152</v>
      </c>
      <c r="I58" s="7">
        <f t="shared" si="98"/>
        <v>20514.77856448945</v>
      </c>
      <c r="J58" s="16">
        <f t="shared" si="114"/>
        <v>154.6650029062571</v>
      </c>
      <c r="K58" s="16">
        <f t="shared" si="115"/>
        <v>1542.9816986354967</v>
      </c>
      <c r="AP58" s="1">
        <f t="shared" si="119"/>
        <v>2065</v>
      </c>
      <c r="AQ58" s="36">
        <f t="shared" si="120"/>
        <v>57</v>
      </c>
      <c r="AR58" s="56">
        <f t="shared" si="121"/>
        <v>-614.8261653453495</v>
      </c>
      <c r="AS58" s="38">
        <f>AVERAGE($AS$49:AS57)</f>
        <v>555.4748101622284</v>
      </c>
      <c r="AT58" s="38">
        <f t="shared" si="104"/>
        <v>69.43435127027855</v>
      </c>
      <c r="AU58" s="38">
        <f aca="true" t="shared" si="150" ref="AU58:AU76">AU57+AT58-AT34</f>
        <v>1221.79468902529</v>
      </c>
      <c r="AV58" s="38">
        <f t="shared" si="105"/>
        <v>666.3198788630615</v>
      </c>
      <c r="AW58" s="37">
        <f t="shared" si="122"/>
        <v>11353.28659257962</v>
      </c>
      <c r="AX58" s="37">
        <f t="shared" si="123"/>
        <v>17032.693328602763</v>
      </c>
      <c r="AY58" s="38">
        <f t="shared" si="124"/>
        <v>5679.406736023143</v>
      </c>
      <c r="AZ58" s="4">
        <f t="shared" si="148"/>
        <v>1459398830970.5894</v>
      </c>
      <c r="BA58" s="19">
        <f t="shared" si="149"/>
        <v>1346615365109.851</v>
      </c>
      <c r="BB58" s="47">
        <f t="shared" si="147"/>
        <v>4.031722446124819</v>
      </c>
      <c r="BC58" s="33"/>
      <c r="BD58" s="33"/>
      <c r="BE58" s="50"/>
      <c r="BF58" s="44"/>
      <c r="BG58" s="56"/>
      <c r="BH58" s="56"/>
      <c r="BI58" s="40"/>
      <c r="BJ58" s="40"/>
      <c r="BK58" s="40"/>
      <c r="BL58" s="40"/>
      <c r="BM58" s="45"/>
      <c r="BN58" s="45"/>
      <c r="BO58" s="40"/>
      <c r="BP58" s="46"/>
      <c r="BQ58" s="57"/>
      <c r="BR58" s="47"/>
      <c r="BS58" s="33"/>
      <c r="BU58" s="9" t="s">
        <v>59</v>
      </c>
      <c r="BV58" s="21">
        <f>BV57*BV69</f>
        <v>0.4951130700000001</v>
      </c>
      <c r="CO58" s="1" t="s">
        <v>83</v>
      </c>
      <c r="CP58" s="69" t="s">
        <v>92</v>
      </c>
      <c r="CQ58" s="69" t="s">
        <v>125</v>
      </c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1" ht="12.75">
      <c r="A59" s="9" t="s">
        <v>58</v>
      </c>
      <c r="B59" s="21"/>
      <c r="C59" s="22"/>
      <c r="D59" s="1">
        <f t="shared" si="112"/>
        <v>2066</v>
      </c>
      <c r="E59" s="17">
        <f t="shared" si="113"/>
        <v>58</v>
      </c>
      <c r="F59" s="16">
        <f t="shared" si="141"/>
        <v>-1906.346353252064</v>
      </c>
      <c r="G59" s="16">
        <f t="shared" si="142"/>
        <v>207.96505671840671</v>
      </c>
      <c r="H59" s="7">
        <f t="shared" si="146"/>
        <v>2076.477856448947</v>
      </c>
      <c r="I59" s="7">
        <f t="shared" si="98"/>
        <v>22591.256420938396</v>
      </c>
      <c r="J59" s="16">
        <f t="shared" si="114"/>
        <v>170.13150319688293</v>
      </c>
      <c r="K59" s="16">
        <f t="shared" si="115"/>
        <v>1713.1132018323797</v>
      </c>
      <c r="AP59" s="1">
        <f t="shared" si="119"/>
        <v>2066</v>
      </c>
      <c r="AQ59" s="36">
        <f t="shared" si="120"/>
        <v>58</v>
      </c>
      <c r="AR59" s="56">
        <f t="shared" si="121"/>
        <v>-666.3198788630616</v>
      </c>
      <c r="AS59" s="38">
        <f>AVERAGE($AS$49:AS58)</f>
        <v>555.4748101622283</v>
      </c>
      <c r="AT59" s="38">
        <f t="shared" si="104"/>
        <v>69.43435127027854</v>
      </c>
      <c r="AU59" s="38">
        <f t="shared" si="150"/>
        <v>1271.5945192889556</v>
      </c>
      <c r="AV59" s="38">
        <f t="shared" si="105"/>
        <v>716.1197091267272</v>
      </c>
      <c r="AW59" s="37">
        <f t="shared" si="122"/>
        <v>11908.761402741848</v>
      </c>
      <c r="AX59" s="37">
        <f t="shared" si="123"/>
        <v>18304.28784789172</v>
      </c>
      <c r="AY59" s="38">
        <f t="shared" si="124"/>
        <v>6395.52644514987</v>
      </c>
      <c r="AZ59" s="4">
        <f t="shared" si="148"/>
        <v>1568472290092.5613</v>
      </c>
      <c r="BA59" s="19">
        <f t="shared" si="149"/>
        <v>1459398830970.5896</v>
      </c>
      <c r="BB59" s="47">
        <f t="shared" si="147"/>
        <v>4.155848042605623</v>
      </c>
      <c r="BC59" s="33"/>
      <c r="BD59" s="33"/>
      <c r="BE59" s="50"/>
      <c r="BF59" s="44"/>
      <c r="BG59" s="56"/>
      <c r="BH59" s="56"/>
      <c r="BI59" s="40"/>
      <c r="BJ59" s="40"/>
      <c r="BK59" s="40"/>
      <c r="BL59" s="40"/>
      <c r="BM59" s="45"/>
      <c r="BN59" s="45"/>
      <c r="BO59" s="40"/>
      <c r="BP59" s="46"/>
      <c r="BQ59" s="57"/>
      <c r="BR59" s="47"/>
      <c r="BS59" s="33"/>
      <c r="BU59" s="33"/>
      <c r="CO59" s="1" t="s">
        <v>90</v>
      </c>
      <c r="CP59" s="51" t="s">
        <v>91</v>
      </c>
      <c r="CQ59" s="71" t="s">
        <v>124</v>
      </c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1" ht="12.75">
      <c r="A60" s="9" t="s">
        <v>57</v>
      </c>
      <c r="B60" s="4">
        <v>25261163075.06006</v>
      </c>
      <c r="C60" s="22"/>
      <c r="D60" s="1">
        <f t="shared" si="112"/>
        <v>2067</v>
      </c>
      <c r="E60" s="17">
        <f t="shared" si="113"/>
        <v>59</v>
      </c>
      <c r="F60" s="16">
        <f t="shared" si="141"/>
        <v>-2096.9809885772706</v>
      </c>
      <c r="G60" s="16">
        <f t="shared" si="142"/>
        <v>228.7615623902474</v>
      </c>
      <c r="H60" s="7">
        <f aca="true" t="shared" si="151" ref="H60:H91">H59+G60-G35</f>
        <v>2284.125642093842</v>
      </c>
      <c r="I60" s="7">
        <f aca="true" t="shared" si="152" ref="I60:I91">I59+H60</f>
        <v>24875.382063032237</v>
      </c>
      <c r="J60" s="16">
        <f t="shared" si="114"/>
        <v>187.14465351657145</v>
      </c>
      <c r="K60" s="16">
        <f t="shared" si="115"/>
        <v>1900.2578553489511</v>
      </c>
      <c r="AP60" s="1">
        <f t="shared" si="119"/>
        <v>2067</v>
      </c>
      <c r="AQ60" s="36">
        <f t="shared" si="120"/>
        <v>59</v>
      </c>
      <c r="AR60" s="56">
        <f t="shared" si="121"/>
        <v>-716.1197091267272</v>
      </c>
      <c r="AS60" s="38">
        <f>AVERAGE($AS$49:AS59)</f>
        <v>555.4748101622283</v>
      </c>
      <c r="AT60" s="38">
        <f t="shared" si="104"/>
        <v>69.43435127027854</v>
      </c>
      <c r="AU60" s="38">
        <f t="shared" si="150"/>
        <v>1319.5405366172608</v>
      </c>
      <c r="AV60" s="38">
        <f t="shared" si="105"/>
        <v>764.0657264550325</v>
      </c>
      <c r="AW60" s="37">
        <f t="shared" si="122"/>
        <v>12464.236212904076</v>
      </c>
      <c r="AX60" s="37">
        <f t="shared" si="123"/>
        <v>19623.82838450898</v>
      </c>
      <c r="AY60" s="40">
        <f t="shared" si="124"/>
        <v>7159.592171604902</v>
      </c>
      <c r="AZ60" s="4">
        <f t="shared" si="148"/>
        <v>1673485458479.5198</v>
      </c>
      <c r="BA60" s="19">
        <f t="shared" si="149"/>
        <v>1568472290092.5613</v>
      </c>
      <c r="BB60" s="47">
        <f t="shared" si="147"/>
        <v>4.275353028229982</v>
      </c>
      <c r="BC60" s="33"/>
      <c r="BD60" s="33"/>
      <c r="BE60" s="50"/>
      <c r="BF60" s="44"/>
      <c r="BG60" s="56"/>
      <c r="BH60" s="56"/>
      <c r="BI60" s="40"/>
      <c r="BJ60" s="40"/>
      <c r="BK60" s="40"/>
      <c r="BL60" s="40"/>
      <c r="BM60" s="45"/>
      <c r="BN60" s="45"/>
      <c r="BO60" s="40"/>
      <c r="BP60" s="46"/>
      <c r="BQ60" s="57"/>
      <c r="BR60" s="47"/>
      <c r="BS60" s="33"/>
      <c r="BU60" s="33"/>
      <c r="CO60" s="1"/>
      <c r="CP60" s="69"/>
      <c r="CQ60" s="69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ht="12.75">
      <c r="A61" s="9" t="s">
        <v>3</v>
      </c>
      <c r="B61" s="4">
        <f>2.98*3414*0.000000000000001</f>
        <v>1.017372E-11</v>
      </c>
      <c r="C61" s="22"/>
      <c r="D61" s="1">
        <f t="shared" si="112"/>
        <v>2068</v>
      </c>
      <c r="E61" s="17">
        <f t="shared" si="113"/>
        <v>60</v>
      </c>
      <c r="F61" s="16">
        <f t="shared" si="141"/>
        <v>-2306.679087434998</v>
      </c>
      <c r="G61" s="16">
        <f t="shared" si="142"/>
        <v>251.63771862927217</v>
      </c>
      <c r="H61" s="7">
        <f t="shared" si="151"/>
        <v>2512.538206303226</v>
      </c>
      <c r="I61" s="7">
        <f t="shared" si="152"/>
        <v>27387.920269335464</v>
      </c>
      <c r="J61" s="16">
        <f t="shared" si="114"/>
        <v>205.85911886822805</v>
      </c>
      <c r="K61" s="16">
        <f t="shared" si="115"/>
        <v>2106.116974217179</v>
      </c>
      <c r="AP61" s="1">
        <f t="shared" si="119"/>
        <v>2068</v>
      </c>
      <c r="AQ61" s="36">
        <f t="shared" si="120"/>
        <v>60</v>
      </c>
      <c r="AR61" s="56">
        <f t="shared" si="121"/>
        <v>-764.0657264550325</v>
      </c>
      <c r="AS61" s="38">
        <f>AVERAGE($AS$49:AS60)</f>
        <v>555.4748101622283</v>
      </c>
      <c r="AT61" s="38">
        <f t="shared" si="104"/>
        <v>69.43435127027854</v>
      </c>
      <c r="AU61" s="38">
        <f t="shared" si="150"/>
        <v>1365.4577114081007</v>
      </c>
      <c r="AV61" s="38">
        <f t="shared" si="105"/>
        <v>809.9829012458724</v>
      </c>
      <c r="AW61" s="37">
        <f t="shared" si="122"/>
        <v>13019.711023066304</v>
      </c>
      <c r="AX61" s="37">
        <f t="shared" si="123"/>
        <v>20989.28609591708</v>
      </c>
      <c r="AY61" s="38">
        <f t="shared" si="124"/>
        <v>7969.575072850775</v>
      </c>
      <c r="AZ61" s="4">
        <f t="shared" si="148"/>
        <v>1774054979721.4272</v>
      </c>
      <c r="BA61" s="19">
        <f t="shared" si="149"/>
        <v>1673485458479.5198</v>
      </c>
      <c r="BB61" s="47">
        <f t="shared" si="147"/>
        <v>4.389801143403273</v>
      </c>
      <c r="BC61" s="33"/>
      <c r="BD61" s="33"/>
      <c r="BE61" s="50"/>
      <c r="BF61" s="44"/>
      <c r="BG61" s="56"/>
      <c r="BH61" s="56"/>
      <c r="BI61" s="40"/>
      <c r="BJ61" s="40"/>
      <c r="BK61" s="40"/>
      <c r="BL61" s="40"/>
      <c r="BM61" s="45"/>
      <c r="BN61" s="45"/>
      <c r="BO61" s="40"/>
      <c r="BP61" s="46"/>
      <c r="BQ61" s="57"/>
      <c r="BR61" s="47"/>
      <c r="BS61" s="33"/>
      <c r="BU61" s="9" t="s">
        <v>2</v>
      </c>
      <c r="BV61" s="4">
        <v>24</v>
      </c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ht="12.75">
      <c r="A62" s="9" t="s">
        <v>4</v>
      </c>
      <c r="B62" s="4">
        <f>1000000000000000/(3414*2.98)</f>
        <v>98292463327.08194</v>
      </c>
      <c r="C62" s="22"/>
      <c r="D62" s="1">
        <f t="shared" si="112"/>
        <v>2069</v>
      </c>
      <c r="E62" s="17">
        <f t="shared" si="113"/>
        <v>61</v>
      </c>
      <c r="F62" s="16">
        <f t="shared" si="141"/>
        <v>-2537.346996178498</v>
      </c>
      <c r="G62" s="16">
        <f t="shared" si="142"/>
        <v>276.80149049219943</v>
      </c>
      <c r="H62" s="7">
        <f t="shared" si="151"/>
        <v>2763.7920269335486</v>
      </c>
      <c r="I62" s="7">
        <f t="shared" si="152"/>
        <v>30151.712296269012</v>
      </c>
      <c r="J62" s="16">
        <f t="shared" si="114"/>
        <v>226.44503075505054</v>
      </c>
      <c r="K62" s="16">
        <f t="shared" si="115"/>
        <v>2332.5620049722297</v>
      </c>
      <c r="AP62" s="1">
        <f t="shared" si="119"/>
        <v>2069</v>
      </c>
      <c r="AQ62" s="36">
        <f t="shared" si="120"/>
        <v>61</v>
      </c>
      <c r="AR62" s="56">
        <f t="shared" si="121"/>
        <v>-809.9829012458724</v>
      </c>
      <c r="AS62" s="38">
        <f>AVERAGE($AS$49:AS61)</f>
        <v>555.4748101622283</v>
      </c>
      <c r="AT62" s="38">
        <f t="shared" si="104"/>
        <v>69.43435127027854</v>
      </c>
      <c r="AU62" s="38">
        <f t="shared" si="150"/>
        <v>1409.154488464458</v>
      </c>
      <c r="AV62" s="38">
        <f t="shared" si="105"/>
        <v>853.6796783022296</v>
      </c>
      <c r="AW62" s="37">
        <f t="shared" si="122"/>
        <v>13575.185833228532</v>
      </c>
      <c r="AX62" s="37">
        <f t="shared" si="123"/>
        <v>22398.440584381537</v>
      </c>
      <c r="AY62" s="38">
        <f t="shared" si="124"/>
        <v>8823.254751153005</v>
      </c>
      <c r="AZ62" s="4">
        <f t="shared" si="148"/>
        <v>1869761302429.437</v>
      </c>
      <c r="BA62" s="19">
        <f t="shared" si="149"/>
        <v>1774054979721.4272</v>
      </c>
      <c r="BB62" s="47">
        <f t="shared" si="147"/>
        <v>4.498714938644988</v>
      </c>
      <c r="BC62" s="33"/>
      <c r="BD62" s="33"/>
      <c r="BE62" s="50"/>
      <c r="BF62" s="44"/>
      <c r="BG62" s="56"/>
      <c r="BH62" s="56"/>
      <c r="BI62" s="40"/>
      <c r="BJ62" s="40"/>
      <c r="BK62" s="40"/>
      <c r="BL62" s="40"/>
      <c r="BM62" s="45"/>
      <c r="BN62" s="45"/>
      <c r="BO62" s="40"/>
      <c r="BP62" s="46"/>
      <c r="BQ62" s="57"/>
      <c r="BR62" s="47"/>
      <c r="BS62" s="33"/>
      <c r="BU62" s="9" t="s">
        <v>1</v>
      </c>
      <c r="BV62" s="5">
        <v>3</v>
      </c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1" ht="12.75">
      <c r="A63" s="9" t="s">
        <v>133</v>
      </c>
      <c r="B63" s="84">
        <v>0.0346815</v>
      </c>
      <c r="C63" s="22"/>
      <c r="D63" s="1">
        <f t="shared" si="112"/>
        <v>2070</v>
      </c>
      <c r="E63" s="17">
        <f t="shared" si="113"/>
        <v>62</v>
      </c>
      <c r="F63" s="16">
        <f t="shared" si="141"/>
        <v>-2791.081695796348</v>
      </c>
      <c r="G63" s="16">
        <f t="shared" si="142"/>
        <v>304.4816395414194</v>
      </c>
      <c r="H63" s="7">
        <f t="shared" si="151"/>
        <v>3040.171229626904</v>
      </c>
      <c r="I63" s="7">
        <f t="shared" si="152"/>
        <v>33191.883525895915</v>
      </c>
      <c r="J63" s="16">
        <f t="shared" si="114"/>
        <v>249.08953383055587</v>
      </c>
      <c r="K63" s="16">
        <f t="shared" si="115"/>
        <v>2581.6515388027856</v>
      </c>
      <c r="AP63" s="1">
        <f t="shared" si="119"/>
        <v>2070</v>
      </c>
      <c r="AQ63" s="36">
        <f t="shared" si="120"/>
        <v>62</v>
      </c>
      <c r="AR63" s="56">
        <f t="shared" si="121"/>
        <v>-853.6796783022296</v>
      </c>
      <c r="AS63" s="38">
        <f>AVERAGE($AS$49:AS62)</f>
        <v>555.4748101622283</v>
      </c>
      <c r="AT63" s="38">
        <f t="shared" si="104"/>
        <v>69.43435127027854</v>
      </c>
      <c r="AU63" s="38">
        <f t="shared" si="150"/>
        <v>1450.4212267138334</v>
      </c>
      <c r="AV63" s="38">
        <f t="shared" si="105"/>
        <v>894.9464165516051</v>
      </c>
      <c r="AW63" s="37">
        <f t="shared" si="122"/>
        <v>14130.66064339076</v>
      </c>
      <c r="AX63" s="37">
        <f t="shared" si="123"/>
        <v>23848.86181109537</v>
      </c>
      <c r="AY63" s="38">
        <f t="shared" si="124"/>
        <v>9718.20116770461</v>
      </c>
      <c r="AZ63" s="4">
        <f t="shared" si="148"/>
        <v>1960145262850.7725</v>
      </c>
      <c r="BA63" s="19">
        <f t="shared" si="149"/>
        <v>1869761302429.437</v>
      </c>
      <c r="BB63" s="47">
        <f t="shared" si="147"/>
        <v>4.601571885604468</v>
      </c>
      <c r="BC63" s="33"/>
      <c r="BD63" s="33"/>
      <c r="BE63" s="50"/>
      <c r="BF63" s="44"/>
      <c r="BG63" s="56"/>
      <c r="BH63" s="56"/>
      <c r="BI63" s="40"/>
      <c r="BJ63" s="40"/>
      <c r="BK63" s="40"/>
      <c r="BL63" s="40"/>
      <c r="BM63" s="45"/>
      <c r="BN63" s="45"/>
      <c r="BO63" s="40"/>
      <c r="BP63" s="46"/>
      <c r="BQ63" s="57"/>
      <c r="BR63" s="47"/>
      <c r="BS63" s="33"/>
      <c r="BU63" s="50"/>
      <c r="BV63" s="4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1" ht="12.75">
      <c r="A64" s="9" t="s">
        <v>14</v>
      </c>
      <c r="B64" s="84"/>
      <c r="C64" s="22"/>
      <c r="D64" s="1">
        <f t="shared" si="112"/>
        <v>2071</v>
      </c>
      <c r="E64" s="17">
        <f t="shared" si="113"/>
        <v>63</v>
      </c>
      <c r="F64" s="16">
        <f t="shared" si="141"/>
        <v>-3070.189865375983</v>
      </c>
      <c r="G64" s="16">
        <f t="shared" si="142"/>
        <v>334.9298034955614</v>
      </c>
      <c r="H64" s="7">
        <f t="shared" si="151"/>
        <v>3344.1883525895946</v>
      </c>
      <c r="I64" s="7">
        <f t="shared" si="152"/>
        <v>36536.07187848551</v>
      </c>
      <c r="J64" s="16">
        <f t="shared" si="114"/>
        <v>273.9984872136115</v>
      </c>
      <c r="K64" s="16">
        <f t="shared" si="115"/>
        <v>2855.650026016397</v>
      </c>
      <c r="AP64" s="1">
        <f t="shared" si="119"/>
        <v>2071</v>
      </c>
      <c r="AQ64" s="36">
        <f t="shared" si="120"/>
        <v>63</v>
      </c>
      <c r="AR64" s="56">
        <f t="shared" si="121"/>
        <v>-894.9464165516051</v>
      </c>
      <c r="AS64" s="38">
        <f>AVERAGE($AS$49:AS63)</f>
        <v>555.4748101622283</v>
      </c>
      <c r="AT64" s="38">
        <f t="shared" si="104"/>
        <v>69.43435127027854</v>
      </c>
      <c r="AU64" s="38">
        <f t="shared" si="150"/>
        <v>1489.0284916122275</v>
      </c>
      <c r="AV64" s="38">
        <f t="shared" si="105"/>
        <v>933.5536814499992</v>
      </c>
      <c r="AW64" s="37">
        <f t="shared" si="122"/>
        <v>14686.135453552988</v>
      </c>
      <c r="AX64" s="37">
        <f t="shared" si="123"/>
        <v>25337.890302707598</v>
      </c>
      <c r="AY64" s="38">
        <f t="shared" si="124"/>
        <v>10651.75484915461</v>
      </c>
      <c r="AZ64" s="4">
        <f t="shared" si="148"/>
        <v>2044704344827.7751</v>
      </c>
      <c r="BA64" s="19">
        <f t="shared" si="149"/>
        <v>1960145262850.7725</v>
      </c>
      <c r="BB64" s="47">
        <f t="shared" si="147"/>
        <v>4.697800120894296</v>
      </c>
      <c r="BC64" s="33"/>
      <c r="BD64" s="33"/>
      <c r="BE64" s="50"/>
      <c r="BF64" s="44"/>
      <c r="BG64" s="56"/>
      <c r="BH64" s="56"/>
      <c r="BI64" s="40"/>
      <c r="BJ64" s="40"/>
      <c r="BK64" s="40"/>
      <c r="BL64" s="40"/>
      <c r="BM64" s="45"/>
      <c r="BN64" s="45"/>
      <c r="BO64" s="40"/>
      <c r="BP64" s="46"/>
      <c r="BQ64" s="57"/>
      <c r="BR64" s="47"/>
      <c r="BS64" s="33"/>
      <c r="BU64" s="1"/>
      <c r="BV64" s="3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1:121" ht="12.75">
      <c r="A65" s="50">
        <v>0.094416</v>
      </c>
      <c r="B65" s="21"/>
      <c r="C65" s="22"/>
      <c r="D65" s="1">
        <f t="shared" si="112"/>
        <v>2072</v>
      </c>
      <c r="E65" s="17">
        <f t="shared" si="113"/>
        <v>64</v>
      </c>
      <c r="F65" s="16">
        <f t="shared" si="141"/>
        <v>-3377.208851913582</v>
      </c>
      <c r="G65" s="16">
        <f t="shared" si="142"/>
        <v>368.4227838451175</v>
      </c>
      <c r="H65" s="7">
        <f t="shared" si="151"/>
        <v>3678.607187848554</v>
      </c>
      <c r="I65" s="7">
        <f t="shared" si="152"/>
        <v>40214.679066334065</v>
      </c>
      <c r="J65" s="16">
        <f t="shared" si="114"/>
        <v>301.39833593497224</v>
      </c>
      <c r="K65" s="16">
        <f t="shared" si="115"/>
        <v>3157.0483619513693</v>
      </c>
      <c r="AP65" s="1">
        <f t="shared" si="119"/>
        <v>2072</v>
      </c>
      <c r="AQ65" s="36">
        <f t="shared" si="120"/>
        <v>64</v>
      </c>
      <c r="AR65" s="56">
        <f t="shared" si="121"/>
        <v>-933.5536814499992</v>
      </c>
      <c r="AS65" s="38">
        <f>AVERAGE($AS$49:AS64)</f>
        <v>555.4748101622283</v>
      </c>
      <c r="AT65" s="38">
        <f t="shared" si="104"/>
        <v>69.43435127027854</v>
      </c>
      <c r="AU65" s="38">
        <f t="shared" si="150"/>
        <v>1524.7251863237336</v>
      </c>
      <c r="AV65" s="38">
        <f t="shared" si="105"/>
        <v>969.2503761615053</v>
      </c>
      <c r="AW65" s="37">
        <f t="shared" si="122"/>
        <v>15241.610263715216</v>
      </c>
      <c r="AX65" s="37">
        <f t="shared" si="123"/>
        <v>26862.61548903133</v>
      </c>
      <c r="AY65" s="38">
        <f t="shared" si="124"/>
        <v>11621.005225316116</v>
      </c>
      <c r="AZ65" s="4">
        <f t="shared" si="148"/>
        <v>2122888586637.2446</v>
      </c>
      <c r="BA65" s="19">
        <f t="shared" si="149"/>
        <v>2044704344827.7751</v>
      </c>
      <c r="BB65" s="47">
        <f t="shared" si="147"/>
        <v>4.786773788073473</v>
      </c>
      <c r="BC65" s="33"/>
      <c r="BD65" s="33"/>
      <c r="BE65" s="50"/>
      <c r="BF65" s="44"/>
      <c r="BG65" s="56"/>
      <c r="BH65" s="56"/>
      <c r="BI65" s="40"/>
      <c r="BJ65" s="40"/>
      <c r="BK65" s="40"/>
      <c r="BL65" s="40"/>
      <c r="BM65" s="45"/>
      <c r="BN65" s="45"/>
      <c r="BO65" s="40"/>
      <c r="BP65" s="46"/>
      <c r="BQ65" s="57"/>
      <c r="BR65" s="47"/>
      <c r="BS65" s="33"/>
      <c r="BU65" s="2"/>
      <c r="BV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ht="12.75">
      <c r="A66" s="50"/>
      <c r="B66" s="21"/>
      <c r="C66" s="22"/>
      <c r="D66" s="1">
        <f t="shared" si="112"/>
        <v>2073</v>
      </c>
      <c r="E66" s="17">
        <f t="shared" si="113"/>
        <v>65</v>
      </c>
      <c r="F66" s="16">
        <f t="shared" si="141"/>
        <v>-3714.92973710494</v>
      </c>
      <c r="G66" s="16">
        <f t="shared" si="142"/>
        <v>405.2650622296293</v>
      </c>
      <c r="H66" s="7">
        <f t="shared" si="151"/>
        <v>4046.4679066334097</v>
      </c>
      <c r="I66" s="7">
        <f t="shared" si="152"/>
        <v>44261.14697296747</v>
      </c>
      <c r="J66" s="16">
        <f t="shared" si="114"/>
        <v>331.53816952846955</v>
      </c>
      <c r="K66" s="16">
        <f t="shared" si="115"/>
        <v>3488.586531479839</v>
      </c>
      <c r="AP66" s="1">
        <f t="shared" si="119"/>
        <v>2073</v>
      </c>
      <c r="AQ66" s="36">
        <f t="shared" si="120"/>
        <v>65</v>
      </c>
      <c r="AR66" s="56">
        <f t="shared" si="121"/>
        <v>-969.2503761615053</v>
      </c>
      <c r="AS66" s="38">
        <f>AVERAGE($AS$49:AS65)</f>
        <v>555.4748101622283</v>
      </c>
      <c r="AT66" s="38">
        <f aca="true" t="shared" si="153" ref="AT66:AT76">AS66/8</f>
        <v>69.43435127027854</v>
      </c>
      <c r="AU66" s="38">
        <f t="shared" si="150"/>
        <v>1557.2365064535868</v>
      </c>
      <c r="AV66" s="38">
        <f aca="true" t="shared" si="154" ref="AV66:AV76">AU66-AS66</f>
        <v>1001.7616962913585</v>
      </c>
      <c r="AW66" s="37">
        <f t="shared" si="122"/>
        <v>15797.085073877444</v>
      </c>
      <c r="AX66" s="37">
        <f t="shared" si="123"/>
        <v>28419.851995484918</v>
      </c>
      <c r="AY66" s="38">
        <f t="shared" si="124"/>
        <v>12622.766921607474</v>
      </c>
      <c r="AZ66" s="4">
        <f t="shared" si="148"/>
        <v>2194096101369.9236</v>
      </c>
      <c r="BA66" s="19">
        <f t="shared" si="149"/>
        <v>2122888586637.2446</v>
      </c>
      <c r="BB66" s="47">
        <f t="shared" si="147"/>
        <v>4.8678079398392615</v>
      </c>
      <c r="BC66" s="33"/>
      <c r="BD66" s="33"/>
      <c r="BE66" s="50"/>
      <c r="BF66" s="44"/>
      <c r="BG66" s="56"/>
      <c r="BH66" s="56"/>
      <c r="BI66" s="40"/>
      <c r="BJ66" s="40"/>
      <c r="BK66" s="40"/>
      <c r="BL66" s="40"/>
      <c r="BM66" s="45"/>
      <c r="BN66" s="45"/>
      <c r="BO66" s="40"/>
      <c r="BP66" s="46"/>
      <c r="BQ66" s="57"/>
      <c r="BR66" s="47"/>
      <c r="BS66" s="33"/>
      <c r="BU66" s="9" t="s">
        <v>34</v>
      </c>
      <c r="BV66" s="54">
        <v>5.14</v>
      </c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ht="12.75">
      <c r="A67" s="52"/>
      <c r="B67" s="4"/>
      <c r="C67" s="22"/>
      <c r="D67" s="1">
        <f aca="true" t="shared" si="155" ref="D67:D98">D66+1</f>
        <v>2074</v>
      </c>
      <c r="E67" s="17">
        <f aca="true" t="shared" si="156" ref="E67:E98">E66+1</f>
        <v>66</v>
      </c>
      <c r="F67" s="16">
        <f t="shared" si="141"/>
        <v>-4086.4227108154346</v>
      </c>
      <c r="G67" s="16">
        <f t="shared" si="142"/>
        <v>445.79156845259223</v>
      </c>
      <c r="H67" s="7">
        <f t="shared" si="151"/>
        <v>4451.114697296751</v>
      </c>
      <c r="I67" s="7">
        <f t="shared" si="152"/>
        <v>48712.261670264226</v>
      </c>
      <c r="J67" s="16">
        <f aca="true" t="shared" si="157" ref="J67:J98">F67+H67</f>
        <v>364.69198648131623</v>
      </c>
      <c r="K67" s="16">
        <f aca="true" t="shared" si="158" ref="K67:K98">K66+J67</f>
        <v>3853.278517961155</v>
      </c>
      <c r="AP67" s="1">
        <f aca="true" t="shared" si="159" ref="AP67:AP76">AP66+1</f>
        <v>2074</v>
      </c>
      <c r="AQ67" s="36">
        <f aca="true" t="shared" si="160" ref="AQ67:AQ76">AQ66+1</f>
        <v>66</v>
      </c>
      <c r="AR67" s="56">
        <f aca="true" t="shared" si="161" ref="AR67:AR76">AS67-AU66</f>
        <v>-1001.7616962913585</v>
      </c>
      <c r="AS67" s="38">
        <f>AVERAGE($AS$49:AS66)</f>
        <v>555.4748101622283</v>
      </c>
      <c r="AT67" s="38">
        <f t="shared" si="153"/>
        <v>69.43435127027854</v>
      </c>
      <c r="AU67" s="38">
        <f t="shared" si="150"/>
        <v>1586.2617016752854</v>
      </c>
      <c r="AV67" s="38">
        <f t="shared" si="154"/>
        <v>1030.786891513057</v>
      </c>
      <c r="AW67" s="37">
        <f aca="true" t="shared" si="162" ref="AW67:AW76">AW66+AS67</f>
        <v>16352.559884039672</v>
      </c>
      <c r="AX67" s="37">
        <f aca="true" t="shared" si="163" ref="AX67:AX76">AX66+AU67</f>
        <v>30006.113697160203</v>
      </c>
      <c r="AY67" s="38">
        <f aca="true" t="shared" si="164" ref="AY67:AY76">AY66+AV67</f>
        <v>13653.55381312053</v>
      </c>
      <c r="AZ67" s="4">
        <f aca="true" t="shared" si="165" ref="AZ67:AZ76">$B$74*AV67</f>
        <v>2257668174362.1294</v>
      </c>
      <c r="BA67" s="19">
        <f t="shared" si="149"/>
        <v>2194096101369.9236</v>
      </c>
      <c r="BB67" s="47">
        <f t="shared" si="147"/>
        <v>4.940152958904392</v>
      </c>
      <c r="BC67" s="33"/>
      <c r="BD67" s="33"/>
      <c r="BE67" s="50"/>
      <c r="BF67" s="44"/>
      <c r="BG67" s="56"/>
      <c r="BH67" s="56"/>
      <c r="BI67" s="40"/>
      <c r="BJ67" s="40"/>
      <c r="BK67" s="40"/>
      <c r="BL67" s="40"/>
      <c r="BM67" s="45"/>
      <c r="BN67" s="45"/>
      <c r="BO67" s="40"/>
      <c r="BP67" s="46"/>
      <c r="BQ67" s="57"/>
      <c r="BR67" s="47"/>
      <c r="BS67" s="33"/>
      <c r="BU67" s="9" t="s">
        <v>58</v>
      </c>
      <c r="BV67" s="7">
        <f>CJ52</f>
        <v>5.139962225695962</v>
      </c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ht="12.75">
      <c r="A68" s="9" t="s">
        <v>39</v>
      </c>
      <c r="B68" s="37">
        <f>B2*B3/B4</f>
        <v>3064</v>
      </c>
      <c r="C68" s="22"/>
      <c r="D68" s="1">
        <f t="shared" si="155"/>
        <v>2075</v>
      </c>
      <c r="E68" s="17">
        <f t="shared" si="156"/>
        <v>67</v>
      </c>
      <c r="F68" s="16">
        <f aca="true" t="shared" si="166" ref="F68:F99">F67*$B$45</f>
        <v>-4495.064981896979</v>
      </c>
      <c r="G68" s="16">
        <f aca="true" t="shared" si="167" ref="G68:G99">G67*$B$45</f>
        <v>490.3707252978515</v>
      </c>
      <c r="H68" s="7">
        <f t="shared" si="151"/>
        <v>4896.226167026426</v>
      </c>
      <c r="I68" s="7">
        <f t="shared" si="152"/>
        <v>53608.48783729065</v>
      </c>
      <c r="J68" s="16">
        <f t="shared" si="157"/>
        <v>401.1611851294474</v>
      </c>
      <c r="K68" s="16">
        <f t="shared" si="158"/>
        <v>4254.439703090602</v>
      </c>
      <c r="AP68" s="1">
        <f t="shared" si="159"/>
        <v>2075</v>
      </c>
      <c r="AQ68" s="36">
        <f t="shared" si="160"/>
        <v>67</v>
      </c>
      <c r="AR68" s="56">
        <f t="shared" si="161"/>
        <v>-1030.786891513057</v>
      </c>
      <c r="AS68" s="38">
        <f>AVERAGE($AS$49:AS67)</f>
        <v>555.4748101622283</v>
      </c>
      <c r="AT68" s="38">
        <f t="shared" si="153"/>
        <v>69.43435127027854</v>
      </c>
      <c r="AU68" s="38">
        <f t="shared" si="150"/>
        <v>1611.4716260195014</v>
      </c>
      <c r="AV68" s="38">
        <f t="shared" si="154"/>
        <v>1055.996815857273</v>
      </c>
      <c r="AW68" s="37">
        <f t="shared" si="162"/>
        <v>16908.034694201902</v>
      </c>
      <c r="AX68" s="37">
        <f t="shared" si="163"/>
        <v>31617.585323179705</v>
      </c>
      <c r="AY68" s="38">
        <f t="shared" si="164"/>
        <v>14709.550628977804</v>
      </c>
      <c r="AZ68" s="4">
        <f t="shared" si="165"/>
        <v>2312883897746.493</v>
      </c>
      <c r="BA68" s="19">
        <f aca="true" t="shared" si="168" ref="BA68:BA76">(AU67-AS68)*$B$74</f>
        <v>2257668174362.1294</v>
      </c>
      <c r="BB68" s="47">
        <f t="shared" si="147"/>
        <v>5.0029884521157975</v>
      </c>
      <c r="BC68" s="33"/>
      <c r="BD68" s="33"/>
      <c r="BE68" s="50"/>
      <c r="BF68" s="44"/>
      <c r="BG68" s="56"/>
      <c r="BH68" s="56"/>
      <c r="BI68" s="40"/>
      <c r="BJ68" s="40"/>
      <c r="BK68" s="40"/>
      <c r="BL68" s="40"/>
      <c r="BM68" s="45"/>
      <c r="BN68" s="45"/>
      <c r="BO68" s="40"/>
      <c r="BP68" s="46"/>
      <c r="BQ68" s="57"/>
      <c r="BR68" s="47"/>
      <c r="BS68" s="33"/>
      <c r="BU68" s="9" t="s">
        <v>57</v>
      </c>
      <c r="BV68" s="4">
        <v>25261163075.06006</v>
      </c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ht="12.75">
      <c r="A69" s="50"/>
      <c r="B69" s="21"/>
      <c r="C69" s="22"/>
      <c r="D69" s="1">
        <f t="shared" si="155"/>
        <v>2076</v>
      </c>
      <c r="E69" s="17">
        <f t="shared" si="156"/>
        <v>68</v>
      </c>
      <c r="F69" s="16">
        <f t="shared" si="166"/>
        <v>-4944.571480086677</v>
      </c>
      <c r="G69" s="16">
        <f t="shared" si="167"/>
        <v>539.4077978276367</v>
      </c>
      <c r="H69" s="7">
        <f t="shared" si="151"/>
        <v>5385.848783729069</v>
      </c>
      <c r="I69" s="7">
        <f t="shared" si="152"/>
        <v>58994.33662101972</v>
      </c>
      <c r="J69" s="16">
        <f t="shared" si="157"/>
        <v>441.2773036423914</v>
      </c>
      <c r="K69" s="16">
        <f t="shared" si="158"/>
        <v>4695.7170067329935</v>
      </c>
      <c r="AP69" s="1">
        <f t="shared" si="159"/>
        <v>2076</v>
      </c>
      <c r="AQ69" s="36">
        <f t="shared" si="160"/>
        <v>68</v>
      </c>
      <c r="AR69" s="56">
        <f t="shared" si="161"/>
        <v>-1055.996815857273</v>
      </c>
      <c r="AS69" s="38">
        <f>AVERAGE($AS$49:AS68)</f>
        <v>555.4748101622283</v>
      </c>
      <c r="AT69" s="38">
        <f t="shared" si="153"/>
        <v>69.43435127027854</v>
      </c>
      <c r="AU69" s="38">
        <f t="shared" si="150"/>
        <v>1632.5060568710662</v>
      </c>
      <c r="AV69" s="38">
        <f t="shared" si="154"/>
        <v>1077.031246708838</v>
      </c>
      <c r="AW69" s="37">
        <f t="shared" si="162"/>
        <v>17463.50950436413</v>
      </c>
      <c r="AX69" s="37">
        <f t="shared" si="163"/>
        <v>33250.09138005077</v>
      </c>
      <c r="AY69" s="38">
        <f t="shared" si="164"/>
        <v>15786.581875686643</v>
      </c>
      <c r="AZ69" s="4">
        <f t="shared" si="165"/>
        <v>2358954298418.442</v>
      </c>
      <c r="BA69" s="19">
        <f t="shared" si="168"/>
        <v>2312883897746.493</v>
      </c>
      <c r="BB69" s="47">
        <f t="shared" si="147"/>
        <v>5.055416568080476</v>
      </c>
      <c r="BC69" s="33"/>
      <c r="BD69" s="33"/>
      <c r="BE69" s="50"/>
      <c r="BF69" s="44"/>
      <c r="BG69" s="56"/>
      <c r="BH69" s="56"/>
      <c r="BI69" s="40"/>
      <c r="BJ69" s="40"/>
      <c r="BK69" s="40"/>
      <c r="BL69" s="40"/>
      <c r="BM69" s="45"/>
      <c r="BN69" s="45"/>
      <c r="BO69" s="40"/>
      <c r="BP69" s="46"/>
      <c r="BQ69" s="57"/>
      <c r="BR69" s="47"/>
      <c r="BS69" s="33"/>
      <c r="BU69" s="9" t="s">
        <v>3</v>
      </c>
      <c r="BV69" s="3">
        <f>2.98*3414*0.000000000000001</f>
        <v>1.017372E-11</v>
      </c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2:121" ht="12.75">
      <c r="B70" s="51"/>
      <c r="C70" s="22"/>
      <c r="D70" s="1">
        <f t="shared" si="155"/>
        <v>2077</v>
      </c>
      <c r="E70" s="17">
        <f t="shared" si="156"/>
        <v>69</v>
      </c>
      <c r="F70" s="16">
        <f t="shared" si="166"/>
        <v>-5439.028628095345</v>
      </c>
      <c r="G70" s="16">
        <f t="shared" si="167"/>
        <v>593.3485776104004</v>
      </c>
      <c r="H70" s="7">
        <f t="shared" si="151"/>
        <v>5924.433662101977</v>
      </c>
      <c r="I70" s="7">
        <f t="shared" si="152"/>
        <v>64918.770283121696</v>
      </c>
      <c r="J70" s="16">
        <f t="shared" si="157"/>
        <v>485.40503400663147</v>
      </c>
      <c r="K70" s="16">
        <f t="shared" si="158"/>
        <v>5181.122040739625</v>
      </c>
      <c r="AP70" s="1">
        <f t="shared" si="159"/>
        <v>2077</v>
      </c>
      <c r="AQ70" s="36">
        <f t="shared" si="160"/>
        <v>69</v>
      </c>
      <c r="AR70" s="56">
        <f t="shared" si="161"/>
        <v>-1077.031246708838</v>
      </c>
      <c r="AS70" s="38">
        <f>AVERAGE($AS$49:AS69)</f>
        <v>555.4748101622283</v>
      </c>
      <c r="AT70" s="38">
        <f t="shared" si="153"/>
        <v>69.43435127027854</v>
      </c>
      <c r="AU70" s="38">
        <f t="shared" si="150"/>
        <v>1648.9707608363778</v>
      </c>
      <c r="AV70" s="38">
        <f t="shared" si="154"/>
        <v>1093.4959506741495</v>
      </c>
      <c r="AW70" s="37">
        <f t="shared" si="162"/>
        <v>18018.98431452636</v>
      </c>
      <c r="AX70" s="37">
        <f t="shared" si="163"/>
        <v>34899.062140887145</v>
      </c>
      <c r="AY70" s="38">
        <f t="shared" si="164"/>
        <v>16880.077826360794</v>
      </c>
      <c r="AZ70" s="4">
        <f t="shared" si="165"/>
        <v>2395015911588.7593</v>
      </c>
      <c r="BA70" s="19">
        <f t="shared" si="168"/>
        <v>2358954298418.442</v>
      </c>
      <c r="BB70" s="47">
        <f t="shared" si="147"/>
        <v>5.096454683868297</v>
      </c>
      <c r="BC70" s="33"/>
      <c r="BD70" s="33"/>
      <c r="BE70" s="50"/>
      <c r="BF70" s="44"/>
      <c r="BG70" s="56"/>
      <c r="BH70" s="56"/>
      <c r="BI70" s="40"/>
      <c r="BJ70" s="40"/>
      <c r="BK70" s="40"/>
      <c r="BL70" s="40"/>
      <c r="BM70" s="45"/>
      <c r="BN70" s="45"/>
      <c r="BO70" s="40"/>
      <c r="BP70" s="46"/>
      <c r="BQ70" s="57"/>
      <c r="BR70" s="47"/>
      <c r="BS70" s="33"/>
      <c r="BU70" s="9" t="s">
        <v>4</v>
      </c>
      <c r="BV70" s="3">
        <f>1000000000000000/(3414*2.98)</f>
        <v>98292463327.08194</v>
      </c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2:121" ht="12.75">
      <c r="B71" s="51"/>
      <c r="C71" s="22"/>
      <c r="D71" s="1">
        <f t="shared" si="155"/>
        <v>2078</v>
      </c>
      <c r="E71" s="17">
        <f t="shared" si="156"/>
        <v>70</v>
      </c>
      <c r="F71" s="16">
        <f t="shared" si="166"/>
        <v>-5982.93149090488</v>
      </c>
      <c r="G71" s="16">
        <f t="shared" si="167"/>
        <v>652.6834353714405</v>
      </c>
      <c r="H71" s="7">
        <f t="shared" si="151"/>
        <v>6516.877028312175</v>
      </c>
      <c r="I71" s="7">
        <f t="shared" si="152"/>
        <v>71435.64731143387</v>
      </c>
      <c r="J71" s="16">
        <f t="shared" si="157"/>
        <v>533.945537407295</v>
      </c>
      <c r="K71" s="16">
        <f t="shared" si="158"/>
        <v>5715.06757814692</v>
      </c>
      <c r="AP71" s="1">
        <f t="shared" si="159"/>
        <v>2078</v>
      </c>
      <c r="AQ71" s="36">
        <f t="shared" si="160"/>
        <v>70</v>
      </c>
      <c r="AR71" s="56">
        <f t="shared" si="161"/>
        <v>-1093.4959506741498</v>
      </c>
      <c r="AS71" s="38">
        <f>AVERAGE($AS$49:AS70)</f>
        <v>555.4748101622282</v>
      </c>
      <c r="AT71" s="38">
        <f t="shared" si="153"/>
        <v>69.43435127027853</v>
      </c>
      <c r="AU71" s="38">
        <f t="shared" si="150"/>
        <v>1660.4342825817437</v>
      </c>
      <c r="AV71" s="38">
        <f t="shared" si="154"/>
        <v>1104.9594724195154</v>
      </c>
      <c r="AW71" s="37">
        <f t="shared" si="162"/>
        <v>18574.459124688587</v>
      </c>
      <c r="AX71" s="37">
        <f t="shared" si="163"/>
        <v>36559.49642346889</v>
      </c>
      <c r="AY71" s="38">
        <f t="shared" si="164"/>
        <v>17985.03729878031</v>
      </c>
      <c r="AZ71" s="4">
        <f t="shared" si="165"/>
        <v>2420123747576.692</v>
      </c>
      <c r="BA71" s="19">
        <f t="shared" si="168"/>
        <v>2395015911588.76</v>
      </c>
      <c r="BB71" s="47">
        <f t="shared" si="147"/>
        <v>5.125027401222564</v>
      </c>
      <c r="BC71" s="33"/>
      <c r="BD71" s="33"/>
      <c r="BE71" s="50"/>
      <c r="BF71" s="44"/>
      <c r="BG71" s="56"/>
      <c r="BH71" s="56"/>
      <c r="BI71" s="40"/>
      <c r="BJ71" s="40"/>
      <c r="BK71" s="40"/>
      <c r="BL71" s="40"/>
      <c r="BM71" s="45"/>
      <c r="BN71" s="45"/>
      <c r="BO71" s="40"/>
      <c r="BP71" s="46"/>
      <c r="BQ71" s="57"/>
      <c r="BR71" s="47"/>
      <c r="BS71" s="33"/>
      <c r="BU71" s="9" t="s">
        <v>134</v>
      </c>
      <c r="BV71" s="53">
        <v>0.0346815</v>
      </c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ht="12.75">
      <c r="A72" s="50"/>
      <c r="B72" s="90"/>
      <c r="C72" s="22"/>
      <c r="D72" s="1">
        <f t="shared" si="155"/>
        <v>2079</v>
      </c>
      <c r="E72" s="17">
        <f t="shared" si="156"/>
        <v>71</v>
      </c>
      <c r="F72" s="16">
        <f t="shared" si="166"/>
        <v>-6581.224639995368</v>
      </c>
      <c r="G72" s="16">
        <f t="shared" si="167"/>
        <v>717.9517789085846</v>
      </c>
      <c r="H72" s="7">
        <f t="shared" si="151"/>
        <v>7168.564731143393</v>
      </c>
      <c r="I72" s="7">
        <f t="shared" si="152"/>
        <v>78604.21204257727</v>
      </c>
      <c r="J72" s="16">
        <f t="shared" si="157"/>
        <v>587.3400911480248</v>
      </c>
      <c r="K72" s="16">
        <f t="shared" si="158"/>
        <v>6302.407669294945</v>
      </c>
      <c r="AP72" s="1">
        <f t="shared" si="159"/>
        <v>2079</v>
      </c>
      <c r="AQ72" s="36">
        <f t="shared" si="160"/>
        <v>71</v>
      </c>
      <c r="AR72" s="56">
        <f t="shared" si="161"/>
        <v>-1104.9594724195154</v>
      </c>
      <c r="AS72" s="38">
        <f>AVERAGE($AS$49:AS71)</f>
        <v>555.4748101622282</v>
      </c>
      <c r="AT72" s="38">
        <f t="shared" si="153"/>
        <v>69.43435127027853</v>
      </c>
      <c r="AU72" s="38">
        <f t="shared" si="150"/>
        <v>1666.4244304866852</v>
      </c>
      <c r="AV72" s="38">
        <f t="shared" si="154"/>
        <v>1110.949620324457</v>
      </c>
      <c r="AW72" s="37">
        <f t="shared" si="162"/>
        <v>19129.933934850815</v>
      </c>
      <c r="AX72" s="37">
        <f t="shared" si="163"/>
        <v>38225.92085395558</v>
      </c>
      <c r="AY72" s="38">
        <f t="shared" si="164"/>
        <v>19095.986919104766</v>
      </c>
      <c r="AZ72" s="4">
        <f t="shared" si="165"/>
        <v>2433243594555.7876</v>
      </c>
      <c r="BA72" s="19">
        <f t="shared" si="168"/>
        <v>2420123747576.692</v>
      </c>
      <c r="BB72" s="15">
        <f t="shared" si="147"/>
        <v>5.139957787084775</v>
      </c>
      <c r="BC72" s="33"/>
      <c r="BD72" s="33"/>
      <c r="BE72" s="50"/>
      <c r="BF72" s="44"/>
      <c r="BG72" s="56"/>
      <c r="BH72" s="56"/>
      <c r="BI72" s="40"/>
      <c r="BJ72" s="40"/>
      <c r="BK72" s="40"/>
      <c r="BL72" s="40"/>
      <c r="BM72" s="45"/>
      <c r="BN72" s="45"/>
      <c r="BO72" s="40"/>
      <c r="BP72" s="46"/>
      <c r="BQ72" s="57"/>
      <c r="BR72" s="47"/>
      <c r="BS72" s="33"/>
      <c r="BU72" s="9" t="s">
        <v>14</v>
      </c>
      <c r="BV72" s="53">
        <v>0.125</v>
      </c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</row>
    <row r="73" spans="1:121" ht="12.75">
      <c r="A73" s="9" t="s">
        <v>52</v>
      </c>
      <c r="B73" s="91">
        <v>0.69363</v>
      </c>
      <c r="C73" s="22"/>
      <c r="D73" s="1">
        <f t="shared" si="155"/>
        <v>2080</v>
      </c>
      <c r="E73" s="17">
        <f t="shared" si="156"/>
        <v>72</v>
      </c>
      <c r="F73" s="16">
        <f t="shared" si="166"/>
        <v>-7239.347103994905</v>
      </c>
      <c r="G73" s="16">
        <f t="shared" si="167"/>
        <v>789.7469567994432</v>
      </c>
      <c r="H73" s="7">
        <f t="shared" si="151"/>
        <v>7885.421204257733</v>
      </c>
      <c r="I73" s="7">
        <f t="shared" si="152"/>
        <v>86489.633246835</v>
      </c>
      <c r="J73" s="16">
        <f t="shared" si="157"/>
        <v>646.0741002628274</v>
      </c>
      <c r="K73" s="16">
        <f t="shared" si="158"/>
        <v>6948.481769557772</v>
      </c>
      <c r="AP73" s="1">
        <f t="shared" si="159"/>
        <v>2080</v>
      </c>
      <c r="AQ73" s="36">
        <f t="shared" si="160"/>
        <v>72</v>
      </c>
      <c r="AR73" s="56">
        <f t="shared" si="161"/>
        <v>-1110.949620324457</v>
      </c>
      <c r="AS73" s="38">
        <f>AVERAGE($AS$49:AS72)</f>
        <v>555.4748101622282</v>
      </c>
      <c r="AT73" s="38">
        <f t="shared" si="153"/>
        <v>69.43435127027853</v>
      </c>
      <c r="AU73" s="38">
        <f t="shared" si="150"/>
        <v>1666.4244304866852</v>
      </c>
      <c r="AV73" s="38">
        <f t="shared" si="154"/>
        <v>1110.949620324457</v>
      </c>
      <c r="AW73" s="37">
        <f t="shared" si="162"/>
        <v>19685.408745013043</v>
      </c>
      <c r="AX73" s="37">
        <f t="shared" si="163"/>
        <v>39892.345284442265</v>
      </c>
      <c r="AY73" s="38">
        <f t="shared" si="164"/>
        <v>20206.93653942922</v>
      </c>
      <c r="AZ73" s="4">
        <f t="shared" si="165"/>
        <v>2433243594555.7876</v>
      </c>
      <c r="BA73" s="19">
        <f t="shared" si="168"/>
        <v>2433243594555.7876</v>
      </c>
      <c r="BB73" s="47">
        <f t="shared" si="147"/>
        <v>5.139957787084775</v>
      </c>
      <c r="BC73" s="33"/>
      <c r="BD73" s="33"/>
      <c r="BE73" s="50"/>
      <c r="BF73" s="44"/>
      <c r="BG73" s="56"/>
      <c r="BH73" s="56"/>
      <c r="BI73" s="40"/>
      <c r="BJ73" s="40"/>
      <c r="BK73" s="40"/>
      <c r="BL73" s="40"/>
      <c r="BM73" s="45"/>
      <c r="BN73" s="45"/>
      <c r="BO73" s="40"/>
      <c r="BP73" s="46"/>
      <c r="BQ73" s="57"/>
      <c r="BR73" s="47"/>
      <c r="BS73" s="33"/>
      <c r="BU73" s="50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</row>
    <row r="74" spans="1:121" ht="12.75">
      <c r="A74" s="9" t="s">
        <v>62</v>
      </c>
      <c r="B74" s="4">
        <f>B73*B10/8</f>
        <v>2190237567.9692383</v>
      </c>
      <c r="C74" s="22"/>
      <c r="D74" s="1">
        <f t="shared" si="155"/>
        <v>2081</v>
      </c>
      <c r="E74" s="17">
        <f t="shared" si="156"/>
        <v>73</v>
      </c>
      <c r="F74" s="16">
        <f t="shared" si="166"/>
        <v>-7963.281814394397</v>
      </c>
      <c r="G74" s="16">
        <f t="shared" si="167"/>
        <v>868.7216524793876</v>
      </c>
      <c r="H74" s="7">
        <f t="shared" si="151"/>
        <v>8673.963324683507</v>
      </c>
      <c r="I74" s="7">
        <f t="shared" si="152"/>
        <v>95163.59657151852</v>
      </c>
      <c r="J74" s="16">
        <f t="shared" si="157"/>
        <v>710.6815102891105</v>
      </c>
      <c r="K74" s="16">
        <f t="shared" si="158"/>
        <v>7659.163279846883</v>
      </c>
      <c r="AP74" s="1">
        <f t="shared" si="159"/>
        <v>2081</v>
      </c>
      <c r="AQ74" s="36">
        <f t="shared" si="160"/>
        <v>73</v>
      </c>
      <c r="AR74" s="56">
        <f t="shared" si="161"/>
        <v>-1110.949620324457</v>
      </c>
      <c r="AS74" s="38">
        <f>AVERAGE($AS$49:AS73)</f>
        <v>555.4748101622282</v>
      </c>
      <c r="AT74" s="38">
        <f t="shared" si="153"/>
        <v>69.43435127027853</v>
      </c>
      <c r="AU74" s="38">
        <f t="shared" si="150"/>
        <v>1666.4244304866852</v>
      </c>
      <c r="AV74" s="38">
        <f t="shared" si="154"/>
        <v>1110.949620324457</v>
      </c>
      <c r="AW74" s="37">
        <f t="shared" si="162"/>
        <v>20240.88355517527</v>
      </c>
      <c r="AX74" s="37">
        <f t="shared" si="163"/>
        <v>41558.76971492895</v>
      </c>
      <c r="AY74" s="38">
        <f t="shared" si="164"/>
        <v>21317.886159753678</v>
      </c>
      <c r="AZ74" s="4">
        <f t="shared" si="165"/>
        <v>2433243594555.7876</v>
      </c>
      <c r="BA74" s="19">
        <f t="shared" si="168"/>
        <v>2433243594555.7876</v>
      </c>
      <c r="BB74" s="47">
        <f t="shared" si="147"/>
        <v>5.139957787084775</v>
      </c>
      <c r="BC74" s="33"/>
      <c r="BD74" s="33"/>
      <c r="BE74" s="50"/>
      <c r="BF74" s="44"/>
      <c r="BG74" s="56"/>
      <c r="BH74" s="56"/>
      <c r="BI74" s="40"/>
      <c r="BJ74" s="40"/>
      <c r="BK74" s="40"/>
      <c r="BL74" s="40"/>
      <c r="BM74" s="45"/>
      <c r="BN74" s="45"/>
      <c r="BO74" s="40"/>
      <c r="BP74" s="46"/>
      <c r="BQ74" s="57"/>
      <c r="BR74" s="47"/>
      <c r="BS74" s="33"/>
      <c r="BU74" s="50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</row>
    <row r="75" spans="1:121" ht="12.75">
      <c r="A75" s="9" t="s">
        <v>132</v>
      </c>
      <c r="B75" s="21">
        <f>100*(B10*B11*B73)/5.14</f>
        <v>3.4681500000000005</v>
      </c>
      <c r="C75" s="22"/>
      <c r="D75" s="1">
        <f t="shared" si="155"/>
        <v>2082</v>
      </c>
      <c r="E75" s="17">
        <f t="shared" si="156"/>
        <v>74</v>
      </c>
      <c r="F75" s="16">
        <f t="shared" si="166"/>
        <v>-8759.609995833836</v>
      </c>
      <c r="G75" s="16">
        <f t="shared" si="167"/>
        <v>955.5938177273264</v>
      </c>
      <c r="H75" s="7">
        <f t="shared" si="151"/>
        <v>9541.359657151857</v>
      </c>
      <c r="I75" s="7">
        <f t="shared" si="152"/>
        <v>104704.95622867037</v>
      </c>
      <c r="J75" s="16">
        <f t="shared" si="157"/>
        <v>781.749661318021</v>
      </c>
      <c r="K75" s="16">
        <f t="shared" si="158"/>
        <v>8440.912941164905</v>
      </c>
      <c r="AP75" s="1">
        <f t="shared" si="159"/>
        <v>2082</v>
      </c>
      <c r="AQ75" s="36">
        <f t="shared" si="160"/>
        <v>74</v>
      </c>
      <c r="AR75" s="56">
        <f t="shared" si="161"/>
        <v>-1110.949620324457</v>
      </c>
      <c r="AS75" s="38">
        <f>AVERAGE($AS$49:AS74)</f>
        <v>555.4748101622282</v>
      </c>
      <c r="AT75" s="38">
        <f t="shared" si="153"/>
        <v>69.43435127027853</v>
      </c>
      <c r="AU75" s="38">
        <f t="shared" si="150"/>
        <v>1666.4244304866852</v>
      </c>
      <c r="AV75" s="38">
        <f t="shared" si="154"/>
        <v>1110.949620324457</v>
      </c>
      <c r="AW75" s="37">
        <f t="shared" si="162"/>
        <v>20796.3583653375</v>
      </c>
      <c r="AX75" s="37">
        <f t="shared" si="163"/>
        <v>43225.19414541564</v>
      </c>
      <c r="AY75" s="38">
        <f t="shared" si="164"/>
        <v>22428.835780078134</v>
      </c>
      <c r="AZ75" s="4">
        <f t="shared" si="165"/>
        <v>2433243594555.7876</v>
      </c>
      <c r="BA75" s="19">
        <f t="shared" si="168"/>
        <v>2433243594555.7876</v>
      </c>
      <c r="BB75" s="47">
        <f t="shared" si="147"/>
        <v>5.139957787084775</v>
      </c>
      <c r="BC75" s="33"/>
      <c r="BD75" s="33"/>
      <c r="BE75" s="50"/>
      <c r="BF75" s="44"/>
      <c r="BG75" s="56"/>
      <c r="BH75" s="56"/>
      <c r="BI75" s="40"/>
      <c r="BJ75" s="40"/>
      <c r="BK75" s="40"/>
      <c r="BL75" s="40"/>
      <c r="BM75" s="45"/>
      <c r="BN75" s="45"/>
      <c r="BO75" s="40"/>
      <c r="BP75" s="46"/>
      <c r="BQ75" s="57"/>
      <c r="BR75" s="47"/>
      <c r="BS75" s="33"/>
      <c r="BU75" s="52"/>
      <c r="BV75" s="3">
        <f>BV71*BV66*BV70</f>
        <v>17521900543.753906</v>
      </c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</row>
    <row r="76" spans="1:121" ht="12.75">
      <c r="A76" s="9" t="s">
        <v>60</v>
      </c>
      <c r="B76" s="4">
        <f>B10*B73</f>
        <v>17521900543.753906</v>
      </c>
      <c r="C76" s="22"/>
      <c r="D76" s="1">
        <f t="shared" si="155"/>
        <v>2083</v>
      </c>
      <c r="E76" s="17">
        <f t="shared" si="156"/>
        <v>75</v>
      </c>
      <c r="F76" s="16">
        <f t="shared" si="166"/>
        <v>-9635.570995417222</v>
      </c>
      <c r="G76" s="16">
        <f t="shared" si="167"/>
        <v>1051.1531995000591</v>
      </c>
      <c r="H76" s="7">
        <f t="shared" si="151"/>
        <v>10495.495622867043</v>
      </c>
      <c r="I76" s="7">
        <f t="shared" si="152"/>
        <v>115200.45185153742</v>
      </c>
      <c r="J76" s="16">
        <f t="shared" si="157"/>
        <v>859.9246274498219</v>
      </c>
      <c r="K76" s="16">
        <f t="shared" si="158"/>
        <v>9300.837568614726</v>
      </c>
      <c r="AP76" s="1">
        <f t="shared" si="159"/>
        <v>2083</v>
      </c>
      <c r="AQ76" s="36">
        <f t="shared" si="160"/>
        <v>75</v>
      </c>
      <c r="AR76" s="56">
        <f t="shared" si="161"/>
        <v>-1110.949620324457</v>
      </c>
      <c r="AS76" s="38">
        <f>AVERAGE($AS$49:AS75)</f>
        <v>555.4748101622282</v>
      </c>
      <c r="AT76" s="38">
        <f t="shared" si="153"/>
        <v>69.43435127027853</v>
      </c>
      <c r="AU76" s="38">
        <f t="shared" si="150"/>
        <v>1666.4244304866852</v>
      </c>
      <c r="AV76" s="38">
        <f t="shared" si="154"/>
        <v>1110.949620324457</v>
      </c>
      <c r="AW76" s="37">
        <f t="shared" si="162"/>
        <v>21351.833175499727</v>
      </c>
      <c r="AX76" s="37">
        <f t="shared" si="163"/>
        <v>44891.61857590233</v>
      </c>
      <c r="AY76" s="38">
        <f t="shared" si="164"/>
        <v>23539.78540040259</v>
      </c>
      <c r="AZ76" s="4">
        <f t="shared" si="165"/>
        <v>2433243594555.7876</v>
      </c>
      <c r="BA76" s="19">
        <f t="shared" si="168"/>
        <v>2433243594555.7876</v>
      </c>
      <c r="BB76" s="47">
        <f t="shared" si="147"/>
        <v>5.139957787084775</v>
      </c>
      <c r="BC76" s="33"/>
      <c r="BD76" s="33"/>
      <c r="BE76" s="50"/>
      <c r="BF76" s="44"/>
      <c r="BG76" s="56"/>
      <c r="BH76" s="56"/>
      <c r="BI76" s="40"/>
      <c r="BJ76" s="40"/>
      <c r="BK76" s="40"/>
      <c r="BL76" s="40"/>
      <c r="BM76" s="45"/>
      <c r="BN76" s="45"/>
      <c r="BO76" s="40"/>
      <c r="BP76" s="46"/>
      <c r="BQ76" s="57"/>
      <c r="BR76" s="47"/>
      <c r="BS76" s="33"/>
      <c r="BU76" s="9" t="s">
        <v>39</v>
      </c>
      <c r="BV76" s="4">
        <f>B2*B3/B4</f>
        <v>3064</v>
      </c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</row>
    <row r="77" spans="1:121" ht="12.75">
      <c r="A77" s="9" t="s">
        <v>59</v>
      </c>
      <c r="B77" s="21">
        <f>B76*B11</f>
        <v>0.17826291</v>
      </c>
      <c r="C77" s="22"/>
      <c r="D77" s="1">
        <f t="shared" si="155"/>
        <v>2084</v>
      </c>
      <c r="E77" s="17">
        <f t="shared" si="156"/>
        <v>76</v>
      </c>
      <c r="F77" s="16">
        <f t="shared" si="166"/>
        <v>-10599.128094958945</v>
      </c>
      <c r="G77" s="16">
        <f t="shared" si="167"/>
        <v>1156.2685194500652</v>
      </c>
      <c r="H77" s="7">
        <f t="shared" si="151"/>
        <v>11545.04518515375</v>
      </c>
      <c r="I77" s="7">
        <f t="shared" si="152"/>
        <v>126745.49703669117</v>
      </c>
      <c r="J77" s="16">
        <f t="shared" si="157"/>
        <v>945.9170901948037</v>
      </c>
      <c r="K77" s="16">
        <f t="shared" si="158"/>
        <v>10246.75465880953</v>
      </c>
      <c r="AP77" s="50"/>
      <c r="AQ77" s="44"/>
      <c r="AR77" s="56"/>
      <c r="AS77" s="40"/>
      <c r="AT77" s="40"/>
      <c r="AU77" s="40"/>
      <c r="AV77" s="40"/>
      <c r="AW77" s="45"/>
      <c r="AX77" s="45"/>
      <c r="AY77" s="40"/>
      <c r="AZ77" s="46"/>
      <c r="BA77" s="57"/>
      <c r="BB77" s="47"/>
      <c r="BC77" s="33"/>
      <c r="BD77" s="33"/>
      <c r="BE77" s="50"/>
      <c r="BF77" s="44"/>
      <c r="BG77" s="56"/>
      <c r="BH77" s="56"/>
      <c r="BI77" s="40"/>
      <c r="BJ77" s="40"/>
      <c r="BK77" s="40"/>
      <c r="BL77" s="40"/>
      <c r="BM77" s="45"/>
      <c r="BN77" s="45"/>
      <c r="BO77" s="40"/>
      <c r="BP77" s="46"/>
      <c r="BQ77" s="57"/>
      <c r="BR77" s="47"/>
      <c r="BS77" s="33"/>
      <c r="BU77" s="9" t="s">
        <v>56</v>
      </c>
      <c r="BV77" s="21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</row>
    <row r="78" spans="2:121" ht="12.75">
      <c r="B78" s="4">
        <f>B75*B42/100</f>
        <v>17521900543.75391</v>
      </c>
      <c r="C78" s="22"/>
      <c r="D78" s="1">
        <f t="shared" si="155"/>
        <v>2085</v>
      </c>
      <c r="E78" s="17">
        <f t="shared" si="156"/>
        <v>77</v>
      </c>
      <c r="F78" s="16">
        <f t="shared" si="166"/>
        <v>-11659.040904454841</v>
      </c>
      <c r="G78" s="16">
        <f t="shared" si="167"/>
        <v>1271.8953713950718</v>
      </c>
      <c r="H78" s="7">
        <f t="shared" si="151"/>
        <v>12699.549703669125</v>
      </c>
      <c r="I78" s="7">
        <f t="shared" si="152"/>
        <v>139445.0467403603</v>
      </c>
      <c r="J78" s="16">
        <f t="shared" si="157"/>
        <v>1040.5087992142835</v>
      </c>
      <c r="K78" s="16">
        <f t="shared" si="158"/>
        <v>11287.263458023814</v>
      </c>
      <c r="AP78" s="50"/>
      <c r="AQ78" s="44"/>
      <c r="AR78" s="56"/>
      <c r="AS78" s="40"/>
      <c r="AT78" s="40"/>
      <c r="AU78" s="40"/>
      <c r="AV78" s="40"/>
      <c r="AW78" s="45"/>
      <c r="AX78" s="45"/>
      <c r="AY78" s="40"/>
      <c r="AZ78" s="46"/>
      <c r="BA78" s="57"/>
      <c r="BB78" s="47"/>
      <c r="BC78" s="33"/>
      <c r="BD78" s="33"/>
      <c r="BE78" s="50"/>
      <c r="BF78" s="44"/>
      <c r="BG78" s="56"/>
      <c r="BH78" s="56"/>
      <c r="BI78" s="40"/>
      <c r="BJ78" s="40"/>
      <c r="BK78" s="40"/>
      <c r="BL78" s="40"/>
      <c r="BM78" s="45"/>
      <c r="BN78" s="45"/>
      <c r="BO78" s="40"/>
      <c r="BP78" s="46"/>
      <c r="BQ78" s="57"/>
      <c r="BR78" s="47"/>
      <c r="BS78" s="33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</row>
    <row r="79" spans="2:121" ht="12.75">
      <c r="B79" s="51"/>
      <c r="C79" s="22"/>
      <c r="D79" s="1">
        <f t="shared" si="155"/>
        <v>2086</v>
      </c>
      <c r="E79" s="17">
        <f t="shared" si="156"/>
        <v>78</v>
      </c>
      <c r="F79" s="16">
        <f t="shared" si="166"/>
        <v>-12824.944994900326</v>
      </c>
      <c r="G79" s="16">
        <f t="shared" si="167"/>
        <v>1399.0849085345792</v>
      </c>
      <c r="H79" s="7">
        <f t="shared" si="151"/>
        <v>13969.50467403604</v>
      </c>
      <c r="I79" s="7">
        <f t="shared" si="152"/>
        <v>153414.55141439632</v>
      </c>
      <c r="J79" s="16">
        <f t="shared" si="157"/>
        <v>1144.559679135713</v>
      </c>
      <c r="K79" s="16">
        <f t="shared" si="158"/>
        <v>12431.823137159527</v>
      </c>
      <c r="AP79" s="50"/>
      <c r="AQ79" s="44"/>
      <c r="AR79" s="56"/>
      <c r="AS79" s="40"/>
      <c r="AT79" s="40"/>
      <c r="AU79" s="40"/>
      <c r="AV79" s="40"/>
      <c r="AW79" s="45"/>
      <c r="AX79" s="45"/>
      <c r="AY79" s="40"/>
      <c r="AZ79" s="46"/>
      <c r="BA79" s="57"/>
      <c r="BB79" s="47"/>
      <c r="BC79" s="33"/>
      <c r="BD79" s="33"/>
      <c r="BE79" s="50"/>
      <c r="BF79" s="44"/>
      <c r="BG79" s="56"/>
      <c r="BH79" s="56"/>
      <c r="BI79" s="40"/>
      <c r="BJ79" s="40"/>
      <c r="BK79" s="40"/>
      <c r="BL79" s="40"/>
      <c r="BM79" s="45"/>
      <c r="BN79" s="45"/>
      <c r="BO79" s="40"/>
      <c r="BP79" s="46"/>
      <c r="BQ79" s="57"/>
      <c r="BR79" s="47"/>
      <c r="BS79" s="33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</row>
    <row r="80" spans="2:121" ht="12.75">
      <c r="B80" s="51"/>
      <c r="C80" s="22"/>
      <c r="D80" s="1">
        <f t="shared" si="155"/>
        <v>2087</v>
      </c>
      <c r="E80" s="17">
        <f t="shared" si="156"/>
        <v>79</v>
      </c>
      <c r="F80" s="16">
        <f t="shared" si="166"/>
        <v>-14107.43949439036</v>
      </c>
      <c r="G80" s="16">
        <f t="shared" si="167"/>
        <v>1538.9933993880372</v>
      </c>
      <c r="H80" s="7">
        <f t="shared" si="151"/>
        <v>15366.455141439645</v>
      </c>
      <c r="I80" s="7">
        <f t="shared" si="152"/>
        <v>168781.00655583598</v>
      </c>
      <c r="J80" s="16">
        <f t="shared" si="157"/>
        <v>1259.0156470492839</v>
      </c>
      <c r="K80" s="16">
        <f t="shared" si="158"/>
        <v>13690.83878420881</v>
      </c>
      <c r="AP80" s="50"/>
      <c r="AQ80" s="44"/>
      <c r="AR80" s="56"/>
      <c r="AS80" s="40"/>
      <c r="AT80" s="40"/>
      <c r="AU80" s="40"/>
      <c r="AV80" s="40"/>
      <c r="AW80" s="45"/>
      <c r="AX80" s="45"/>
      <c r="AY80" s="40"/>
      <c r="AZ80" s="46"/>
      <c r="BA80" s="57"/>
      <c r="BB80" s="47"/>
      <c r="BC80" s="33"/>
      <c r="BD80" s="33"/>
      <c r="BE80" s="50"/>
      <c r="BF80" s="44"/>
      <c r="BG80" s="56"/>
      <c r="BH80" s="56"/>
      <c r="BI80" s="40"/>
      <c r="BJ80" s="40"/>
      <c r="BK80" s="40"/>
      <c r="BL80" s="40"/>
      <c r="BM80" s="45"/>
      <c r="BN80" s="45"/>
      <c r="BO80" s="40"/>
      <c r="BP80" s="46"/>
      <c r="BQ80" s="57"/>
      <c r="BR80" s="47"/>
      <c r="BS80" s="33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</row>
    <row r="81" spans="2:121" ht="12.75">
      <c r="B81" s="51"/>
      <c r="C81" s="22"/>
      <c r="D81" s="1">
        <f t="shared" si="155"/>
        <v>2088</v>
      </c>
      <c r="E81" s="17">
        <f t="shared" si="156"/>
        <v>80</v>
      </c>
      <c r="F81" s="16">
        <f t="shared" si="166"/>
        <v>-15518.183443829397</v>
      </c>
      <c r="G81" s="16">
        <f t="shared" si="167"/>
        <v>1692.8927393268411</v>
      </c>
      <c r="H81" s="7">
        <f t="shared" si="151"/>
        <v>16903.10065558361</v>
      </c>
      <c r="I81" s="7">
        <f t="shared" si="152"/>
        <v>185684.10721141958</v>
      </c>
      <c r="J81" s="16">
        <f t="shared" si="157"/>
        <v>1384.917211754213</v>
      </c>
      <c r="K81" s="16">
        <f t="shared" si="158"/>
        <v>15075.755995963023</v>
      </c>
      <c r="AP81" s="50"/>
      <c r="AQ81" s="44"/>
      <c r="AR81" s="56"/>
      <c r="AS81" s="40"/>
      <c r="AT81" s="40"/>
      <c r="AU81" s="40"/>
      <c r="AV81" s="40"/>
      <c r="AW81" s="45"/>
      <c r="AX81" s="45"/>
      <c r="AY81" s="40"/>
      <c r="AZ81" s="46"/>
      <c r="BA81" s="57"/>
      <c r="BB81" s="47"/>
      <c r="BC81" s="33"/>
      <c r="BD81" s="33"/>
      <c r="BE81" s="50"/>
      <c r="BF81" s="44"/>
      <c r="BG81" s="56"/>
      <c r="BH81" s="56"/>
      <c r="BI81" s="40"/>
      <c r="BJ81" s="40"/>
      <c r="BK81" s="40"/>
      <c r="BL81" s="40"/>
      <c r="BM81" s="45"/>
      <c r="BN81" s="45"/>
      <c r="BO81" s="40"/>
      <c r="BP81" s="46"/>
      <c r="BQ81" s="57"/>
      <c r="BR81" s="47"/>
      <c r="BS81" s="33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</row>
    <row r="82" spans="2:121" ht="12.75">
      <c r="B82" s="51"/>
      <c r="C82" s="22"/>
      <c r="D82" s="1">
        <f t="shared" si="155"/>
        <v>2089</v>
      </c>
      <c r="E82" s="17">
        <f t="shared" si="156"/>
        <v>81</v>
      </c>
      <c r="F82" s="16">
        <f t="shared" si="166"/>
        <v>-17070.00178821234</v>
      </c>
      <c r="G82" s="16">
        <f t="shared" si="167"/>
        <v>1862.1820132595253</v>
      </c>
      <c r="H82" s="7">
        <f t="shared" si="151"/>
        <v>18593.410721141972</v>
      </c>
      <c r="I82" s="7">
        <f t="shared" si="152"/>
        <v>204277.51793256155</v>
      </c>
      <c r="J82" s="16">
        <f t="shared" si="157"/>
        <v>1523.408932929633</v>
      </c>
      <c r="K82" s="16">
        <f t="shared" si="158"/>
        <v>16599.164928892656</v>
      </c>
      <c r="AP82" s="50"/>
      <c r="AQ82" s="44"/>
      <c r="AR82" s="56"/>
      <c r="AS82" s="40"/>
      <c r="AT82" s="40"/>
      <c r="AU82" s="40"/>
      <c r="AV82" s="40"/>
      <c r="AW82" s="45"/>
      <c r="AX82" s="45"/>
      <c r="AY82" s="40"/>
      <c r="AZ82" s="46"/>
      <c r="BA82" s="57"/>
      <c r="BB82" s="47"/>
      <c r="BC82" s="33"/>
      <c r="BD82" s="33"/>
      <c r="BE82" s="50"/>
      <c r="BF82" s="44"/>
      <c r="BG82" s="56"/>
      <c r="BH82" s="56"/>
      <c r="BI82" s="40"/>
      <c r="BJ82" s="40"/>
      <c r="BK82" s="40"/>
      <c r="BL82" s="40"/>
      <c r="BM82" s="45"/>
      <c r="BN82" s="45"/>
      <c r="BO82" s="40"/>
      <c r="BP82" s="46"/>
      <c r="BQ82" s="57"/>
      <c r="BR82" s="47"/>
      <c r="BS82" s="33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</row>
    <row r="83" spans="2:121" ht="12.75">
      <c r="B83" s="51"/>
      <c r="C83" s="22"/>
      <c r="D83" s="1">
        <f t="shared" si="155"/>
        <v>2090</v>
      </c>
      <c r="E83" s="17">
        <f t="shared" si="156"/>
        <v>82</v>
      </c>
      <c r="F83" s="16">
        <f t="shared" si="166"/>
        <v>-18777.001967033575</v>
      </c>
      <c r="G83" s="16">
        <f t="shared" si="167"/>
        <v>2048.400214585478</v>
      </c>
      <c r="H83" s="7">
        <f t="shared" si="151"/>
        <v>20452.75179325617</v>
      </c>
      <c r="I83" s="7">
        <f t="shared" si="152"/>
        <v>224730.26972581772</v>
      </c>
      <c r="J83" s="16">
        <f t="shared" si="157"/>
        <v>1675.7498262225963</v>
      </c>
      <c r="K83" s="16">
        <f t="shared" si="158"/>
        <v>18274.914755115253</v>
      </c>
      <c r="AP83" s="50"/>
      <c r="AQ83" s="44"/>
      <c r="AR83" s="56"/>
      <c r="AS83" s="40"/>
      <c r="AT83" s="40"/>
      <c r="AU83" s="40"/>
      <c r="AV83" s="40"/>
      <c r="AW83" s="45"/>
      <c r="AX83" s="45"/>
      <c r="AY83" s="40"/>
      <c r="AZ83" s="46"/>
      <c r="BA83" s="57"/>
      <c r="BB83" s="47"/>
      <c r="BC83" s="33"/>
      <c r="BD83" s="33"/>
      <c r="BE83" s="50"/>
      <c r="BF83" s="44"/>
      <c r="BG83" s="56"/>
      <c r="BH83" s="56"/>
      <c r="BI83" s="40"/>
      <c r="BJ83" s="40"/>
      <c r="BK83" s="40"/>
      <c r="BL83" s="40"/>
      <c r="BM83" s="45"/>
      <c r="BN83" s="45"/>
      <c r="BO83" s="40"/>
      <c r="BP83" s="46"/>
      <c r="BQ83" s="57"/>
      <c r="BR83" s="47"/>
      <c r="BS83" s="33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</row>
    <row r="84" spans="2:121" ht="12.75">
      <c r="B84" s="51"/>
      <c r="C84" s="22"/>
      <c r="D84" s="1">
        <f t="shared" si="155"/>
        <v>2091</v>
      </c>
      <c r="E84" s="17">
        <f t="shared" si="156"/>
        <v>83</v>
      </c>
      <c r="F84" s="16">
        <f t="shared" si="166"/>
        <v>-20654.702163736933</v>
      </c>
      <c r="G84" s="16">
        <f t="shared" si="167"/>
        <v>2253.240236044026</v>
      </c>
      <c r="H84" s="7">
        <f t="shared" si="151"/>
        <v>22498.02697258179</v>
      </c>
      <c r="I84" s="7">
        <f t="shared" si="152"/>
        <v>247228.2966983995</v>
      </c>
      <c r="J84" s="16">
        <f t="shared" si="157"/>
        <v>1843.3248088448563</v>
      </c>
      <c r="K84" s="16">
        <f t="shared" si="158"/>
        <v>20118.23956396011</v>
      </c>
      <c r="AP84" s="50"/>
      <c r="AQ84" s="44"/>
      <c r="AR84" s="56"/>
      <c r="AS84" s="40"/>
      <c r="AT84" s="40"/>
      <c r="AU84" s="40"/>
      <c r="AV84" s="40"/>
      <c r="AW84" s="45"/>
      <c r="AX84" s="45"/>
      <c r="AY84" s="40"/>
      <c r="AZ84" s="46"/>
      <c r="BA84" s="57"/>
      <c r="BB84" s="47"/>
      <c r="BC84" s="33"/>
      <c r="BD84" s="33"/>
      <c r="BE84" s="50"/>
      <c r="BF84" s="44"/>
      <c r="BG84" s="56"/>
      <c r="BH84" s="56"/>
      <c r="BI84" s="40"/>
      <c r="BJ84" s="40"/>
      <c r="BK84" s="40"/>
      <c r="BL84" s="40"/>
      <c r="BM84" s="45"/>
      <c r="BN84" s="45"/>
      <c r="BO84" s="40"/>
      <c r="BP84" s="46"/>
      <c r="BQ84" s="57"/>
      <c r="BR84" s="47"/>
      <c r="BS84" s="33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</row>
    <row r="85" spans="2:121" ht="12.75">
      <c r="B85" s="51"/>
      <c r="C85" s="22"/>
      <c r="D85" s="1">
        <f t="shared" si="155"/>
        <v>2092</v>
      </c>
      <c r="E85" s="17">
        <f t="shared" si="156"/>
        <v>84</v>
      </c>
      <c r="F85" s="16">
        <f t="shared" si="166"/>
        <v>-22720.172380110627</v>
      </c>
      <c r="G85" s="16">
        <f t="shared" si="167"/>
        <v>2478.564259648429</v>
      </c>
      <c r="H85" s="7">
        <f t="shared" si="151"/>
        <v>24747.82966983997</v>
      </c>
      <c r="I85" s="7">
        <f t="shared" si="152"/>
        <v>271976.12636823946</v>
      </c>
      <c r="J85" s="16">
        <f t="shared" si="157"/>
        <v>2027.6572897293445</v>
      </c>
      <c r="K85" s="16">
        <f t="shared" si="158"/>
        <v>22145.896853689454</v>
      </c>
      <c r="AP85" s="50"/>
      <c r="AQ85" s="44"/>
      <c r="AR85" s="56"/>
      <c r="AS85" s="40"/>
      <c r="AT85" s="40"/>
      <c r="AU85" s="40"/>
      <c r="AV85" s="40"/>
      <c r="AW85" s="45"/>
      <c r="AX85" s="45"/>
      <c r="AY85" s="40"/>
      <c r="AZ85" s="46"/>
      <c r="BA85" s="57"/>
      <c r="BB85" s="47"/>
      <c r="BC85" s="33"/>
      <c r="BD85" s="33"/>
      <c r="BE85" s="50"/>
      <c r="BF85" s="44"/>
      <c r="BG85" s="56"/>
      <c r="BH85" s="56"/>
      <c r="BI85" s="40"/>
      <c r="BJ85" s="40"/>
      <c r="BK85" s="40"/>
      <c r="BL85" s="40"/>
      <c r="BM85" s="45"/>
      <c r="BN85" s="45"/>
      <c r="BO85" s="40"/>
      <c r="BP85" s="46"/>
      <c r="BQ85" s="57"/>
      <c r="BR85" s="47"/>
      <c r="BS85" s="33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</row>
    <row r="86" spans="2:121" ht="12.75">
      <c r="B86" s="51"/>
      <c r="C86" s="22"/>
      <c r="D86" s="1">
        <f t="shared" si="155"/>
        <v>2093</v>
      </c>
      <c r="E86" s="17">
        <f t="shared" si="156"/>
        <v>85</v>
      </c>
      <c r="F86" s="16">
        <f t="shared" si="166"/>
        <v>-24992.18961812169</v>
      </c>
      <c r="G86" s="16">
        <f t="shared" si="167"/>
        <v>2726.4206856132723</v>
      </c>
      <c r="H86" s="7">
        <f t="shared" si="151"/>
        <v>27222.61263682397</v>
      </c>
      <c r="I86" s="7">
        <f t="shared" si="152"/>
        <v>299198.7390050634</v>
      </c>
      <c r="J86" s="16">
        <f t="shared" si="157"/>
        <v>2230.4230187022804</v>
      </c>
      <c r="K86" s="16">
        <f t="shared" si="158"/>
        <v>24376.319872391734</v>
      </c>
      <c r="AP86" s="50"/>
      <c r="AQ86" s="44"/>
      <c r="AR86" s="56"/>
      <c r="AS86" s="40"/>
      <c r="AT86" s="40"/>
      <c r="AU86" s="40"/>
      <c r="AV86" s="40"/>
      <c r="AW86" s="45"/>
      <c r="AX86" s="45"/>
      <c r="AY86" s="40"/>
      <c r="AZ86" s="46"/>
      <c r="BA86" s="57"/>
      <c r="BB86" s="47"/>
      <c r="BC86" s="33"/>
      <c r="BD86" s="33"/>
      <c r="BE86" s="50"/>
      <c r="BF86" s="44"/>
      <c r="BG86" s="56"/>
      <c r="BH86" s="56"/>
      <c r="BI86" s="40"/>
      <c r="BJ86" s="40"/>
      <c r="BK86" s="40"/>
      <c r="BL86" s="40"/>
      <c r="BM86" s="45"/>
      <c r="BN86" s="45"/>
      <c r="BO86" s="40"/>
      <c r="BP86" s="46"/>
      <c r="BQ86" s="57"/>
      <c r="BR86" s="47"/>
      <c r="BS86" s="33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2:121" ht="12.75">
      <c r="B87" s="51"/>
      <c r="C87" s="22"/>
      <c r="D87" s="1">
        <f t="shared" si="155"/>
        <v>2094</v>
      </c>
      <c r="E87" s="17">
        <f t="shared" si="156"/>
        <v>86</v>
      </c>
      <c r="F87" s="16">
        <f t="shared" si="166"/>
        <v>-27491.40857993386</v>
      </c>
      <c r="G87" s="16">
        <f t="shared" si="167"/>
        <v>2999.0627541746</v>
      </c>
      <c r="H87" s="7">
        <f t="shared" si="151"/>
        <v>29944.873900506373</v>
      </c>
      <c r="I87" s="7">
        <f t="shared" si="152"/>
        <v>329143.6129055698</v>
      </c>
      <c r="J87" s="16">
        <f t="shared" si="157"/>
        <v>2453.4653205725117</v>
      </c>
      <c r="K87" s="16">
        <f t="shared" si="158"/>
        <v>26829.785192964246</v>
      </c>
      <c r="AP87" s="50"/>
      <c r="AQ87" s="44"/>
      <c r="AR87" s="56"/>
      <c r="AS87" s="40"/>
      <c r="AT87" s="40"/>
      <c r="AU87" s="40"/>
      <c r="AV87" s="40"/>
      <c r="AW87" s="45"/>
      <c r="AX87" s="45"/>
      <c r="AY87" s="40"/>
      <c r="AZ87" s="46"/>
      <c r="BA87" s="57"/>
      <c r="BB87" s="47"/>
      <c r="BC87" s="33"/>
      <c r="BD87" s="33"/>
      <c r="BE87" s="50"/>
      <c r="BF87" s="44"/>
      <c r="BG87" s="56"/>
      <c r="BH87" s="56"/>
      <c r="BI87" s="40"/>
      <c r="BJ87" s="40"/>
      <c r="BK87" s="40"/>
      <c r="BL87" s="40"/>
      <c r="BM87" s="45"/>
      <c r="BN87" s="45"/>
      <c r="BO87" s="40"/>
      <c r="BP87" s="46"/>
      <c r="BQ87" s="57"/>
      <c r="BR87" s="47"/>
      <c r="BS87" s="33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2:121" ht="12.75">
      <c r="B88" s="51"/>
      <c r="C88" s="22"/>
      <c r="D88" s="1">
        <f t="shared" si="155"/>
        <v>2095</v>
      </c>
      <c r="E88" s="17">
        <f t="shared" si="156"/>
        <v>87</v>
      </c>
      <c r="F88" s="16">
        <f t="shared" si="166"/>
        <v>-30240.54943792725</v>
      </c>
      <c r="G88" s="16">
        <f t="shared" si="167"/>
        <v>3298.96902959206</v>
      </c>
      <c r="H88" s="7">
        <f t="shared" si="151"/>
        <v>32939.36129055702</v>
      </c>
      <c r="I88" s="7">
        <f t="shared" si="152"/>
        <v>362082.9741961268</v>
      </c>
      <c r="J88" s="16">
        <f t="shared" si="157"/>
        <v>2698.8118526297694</v>
      </c>
      <c r="K88" s="16">
        <f t="shared" si="158"/>
        <v>29528.597045594015</v>
      </c>
      <c r="AP88" s="50"/>
      <c r="AQ88" s="44"/>
      <c r="AR88" s="56"/>
      <c r="AS88" s="40"/>
      <c r="AT88" s="40"/>
      <c r="AU88" s="40"/>
      <c r="AV88" s="40"/>
      <c r="AW88" s="45"/>
      <c r="AX88" s="45"/>
      <c r="AY88" s="40"/>
      <c r="AZ88" s="46"/>
      <c r="BA88" s="57"/>
      <c r="BB88" s="47"/>
      <c r="BC88" s="33"/>
      <c r="BD88" s="33"/>
      <c r="BE88" s="50"/>
      <c r="BF88" s="44"/>
      <c r="BG88" s="56"/>
      <c r="BH88" s="56"/>
      <c r="BI88" s="40"/>
      <c r="BJ88" s="40"/>
      <c r="BK88" s="40"/>
      <c r="BL88" s="40"/>
      <c r="BM88" s="45"/>
      <c r="BN88" s="45"/>
      <c r="BO88" s="40"/>
      <c r="BP88" s="46"/>
      <c r="BQ88" s="57"/>
      <c r="BR88" s="47"/>
      <c r="BS88" s="33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</row>
    <row r="89" spans="2:121" ht="12.75">
      <c r="B89" s="51"/>
      <c r="C89" s="22"/>
      <c r="D89" s="1">
        <f t="shared" si="155"/>
        <v>2096</v>
      </c>
      <c r="E89" s="17">
        <f t="shared" si="156"/>
        <v>88</v>
      </c>
      <c r="F89" s="16">
        <f t="shared" si="166"/>
        <v>-33264.604381719975</v>
      </c>
      <c r="G89" s="16">
        <f t="shared" si="167"/>
        <v>3628.8659325512663</v>
      </c>
      <c r="H89" s="7">
        <f t="shared" si="151"/>
        <v>36233.29741961272</v>
      </c>
      <c r="I89" s="7">
        <f t="shared" si="152"/>
        <v>398316.2716157395</v>
      </c>
      <c r="J89" s="16">
        <f t="shared" si="157"/>
        <v>2968.6930378927427</v>
      </c>
      <c r="K89" s="16">
        <f t="shared" si="158"/>
        <v>32497.290083486758</v>
      </c>
      <c r="AP89" s="50"/>
      <c r="AQ89" s="44"/>
      <c r="AR89" s="56"/>
      <c r="AS89" s="40"/>
      <c r="AT89" s="40"/>
      <c r="AU89" s="40"/>
      <c r="AV89" s="40"/>
      <c r="AW89" s="45"/>
      <c r="AX89" s="45"/>
      <c r="AY89" s="40"/>
      <c r="AZ89" s="46"/>
      <c r="BA89" s="57"/>
      <c r="BB89" s="47"/>
      <c r="BC89" s="33"/>
      <c r="BD89" s="33"/>
      <c r="BE89" s="50"/>
      <c r="BF89" s="44"/>
      <c r="BG89" s="56"/>
      <c r="BH89" s="56"/>
      <c r="BI89" s="40"/>
      <c r="BJ89" s="40"/>
      <c r="BK89" s="40"/>
      <c r="BL89" s="40"/>
      <c r="BM89" s="45"/>
      <c r="BN89" s="45"/>
      <c r="BO89" s="40"/>
      <c r="BP89" s="46"/>
      <c r="BQ89" s="57"/>
      <c r="BR89" s="47"/>
      <c r="BS89" s="3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</row>
    <row r="90" spans="2:121" ht="12.75">
      <c r="B90" s="51"/>
      <c r="C90" s="22"/>
      <c r="D90" s="1">
        <f t="shared" si="155"/>
        <v>2097</v>
      </c>
      <c r="E90" s="17">
        <f t="shared" si="156"/>
        <v>89</v>
      </c>
      <c r="F90" s="16">
        <f t="shared" si="166"/>
        <v>-36591.06481989197</v>
      </c>
      <c r="G90" s="16">
        <f t="shared" si="167"/>
        <v>3991.7525258063934</v>
      </c>
      <c r="H90" s="7">
        <f t="shared" si="151"/>
        <v>39856.62716157399</v>
      </c>
      <c r="I90" s="7">
        <f t="shared" si="152"/>
        <v>438172.8987773135</v>
      </c>
      <c r="J90" s="16">
        <f t="shared" si="157"/>
        <v>3265.5623416820163</v>
      </c>
      <c r="K90" s="16">
        <f t="shared" si="158"/>
        <v>35762.85242516878</v>
      </c>
      <c r="AP90" s="50"/>
      <c r="AQ90" s="44"/>
      <c r="AR90" s="56"/>
      <c r="AS90" s="40"/>
      <c r="AT90" s="40"/>
      <c r="AU90" s="40"/>
      <c r="AV90" s="40"/>
      <c r="AW90" s="45"/>
      <c r="AX90" s="45"/>
      <c r="AY90" s="40"/>
      <c r="AZ90" s="46"/>
      <c r="BA90" s="57"/>
      <c r="BB90" s="47"/>
      <c r="BC90" s="33"/>
      <c r="BD90" s="33"/>
      <c r="BE90" s="50"/>
      <c r="BF90" s="44"/>
      <c r="BG90" s="56"/>
      <c r="BH90" s="56"/>
      <c r="BI90" s="40"/>
      <c r="BJ90" s="40"/>
      <c r="BK90" s="40"/>
      <c r="BL90" s="40"/>
      <c r="BM90" s="45"/>
      <c r="BN90" s="45"/>
      <c r="BO90" s="40"/>
      <c r="BP90" s="46"/>
      <c r="BQ90" s="57"/>
      <c r="BR90" s="47"/>
      <c r="BS90" s="33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</row>
    <row r="91" spans="2:121" ht="12.75">
      <c r="B91" s="51"/>
      <c r="C91" s="22"/>
      <c r="D91" s="1">
        <f t="shared" si="155"/>
        <v>2098</v>
      </c>
      <c r="E91" s="17">
        <f t="shared" si="156"/>
        <v>90</v>
      </c>
      <c r="F91" s="16">
        <f t="shared" si="166"/>
        <v>-40250.17130188117</v>
      </c>
      <c r="G91" s="16">
        <f t="shared" si="167"/>
        <v>4390.927778387033</v>
      </c>
      <c r="H91" s="7">
        <f t="shared" si="151"/>
        <v>43842.2898777314</v>
      </c>
      <c r="I91" s="7">
        <f t="shared" si="152"/>
        <v>482015.1886550449</v>
      </c>
      <c r="J91" s="16">
        <f t="shared" si="157"/>
        <v>3592.118575850225</v>
      </c>
      <c r="K91" s="16">
        <f t="shared" si="158"/>
        <v>39354.971001019</v>
      </c>
      <c r="AP91" s="50"/>
      <c r="AQ91" s="44"/>
      <c r="AR91" s="56"/>
      <c r="AS91" s="40"/>
      <c r="AT91" s="40"/>
      <c r="AU91" s="40"/>
      <c r="AV91" s="40"/>
      <c r="AW91" s="45"/>
      <c r="AX91" s="45"/>
      <c r="AY91" s="40"/>
      <c r="AZ91" s="46"/>
      <c r="BA91" s="57"/>
      <c r="BB91" s="47"/>
      <c r="BC91" s="33"/>
      <c r="BD91" s="33"/>
      <c r="BE91" s="50"/>
      <c r="BF91" s="44"/>
      <c r="BG91" s="56"/>
      <c r="BH91" s="56"/>
      <c r="BI91" s="40"/>
      <c r="BJ91" s="40"/>
      <c r="BK91" s="40"/>
      <c r="BL91" s="40"/>
      <c r="BM91" s="45"/>
      <c r="BN91" s="45"/>
      <c r="BO91" s="40"/>
      <c r="BP91" s="46"/>
      <c r="BQ91" s="57"/>
      <c r="BR91" s="47"/>
      <c r="BS91" s="33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</row>
    <row r="92" spans="2:121" ht="12.75">
      <c r="B92" s="51"/>
      <c r="C92" s="22"/>
      <c r="D92" s="1">
        <f t="shared" si="155"/>
        <v>2099</v>
      </c>
      <c r="E92" s="17">
        <f t="shared" si="156"/>
        <v>91</v>
      </c>
      <c r="F92" s="16">
        <f t="shared" si="166"/>
        <v>-44275.18843206929</v>
      </c>
      <c r="G92" s="16">
        <f t="shared" si="167"/>
        <v>4830.020556225737</v>
      </c>
      <c r="H92" s="7">
        <f aca="true" t="shared" si="169" ref="H92:H107">H91+G92-G67</f>
        <v>48226.51886550454</v>
      </c>
      <c r="I92" s="7">
        <f aca="true" t="shared" si="170" ref="I92:I107">I91+H92</f>
        <v>530241.7075205494</v>
      </c>
      <c r="J92" s="16">
        <f t="shared" si="157"/>
        <v>3951.3304334352506</v>
      </c>
      <c r="K92" s="16">
        <f t="shared" si="158"/>
        <v>43306.30143445425</v>
      </c>
      <c r="AP92" s="50"/>
      <c r="AQ92" s="44"/>
      <c r="AR92" s="56"/>
      <c r="AS92" s="40"/>
      <c r="AT92" s="40"/>
      <c r="AU92" s="40"/>
      <c r="AV92" s="40"/>
      <c r="AW92" s="45"/>
      <c r="AX92" s="45"/>
      <c r="AY92" s="40"/>
      <c r="AZ92" s="46"/>
      <c r="BA92" s="57"/>
      <c r="BB92" s="47"/>
      <c r="BC92" s="33"/>
      <c r="BD92" s="33"/>
      <c r="BE92" s="50"/>
      <c r="BF92" s="44"/>
      <c r="BG92" s="56"/>
      <c r="BH92" s="56"/>
      <c r="BI92" s="40"/>
      <c r="BJ92" s="40"/>
      <c r="BK92" s="40"/>
      <c r="BL92" s="40"/>
      <c r="BM92" s="45"/>
      <c r="BN92" s="45"/>
      <c r="BO92" s="40"/>
      <c r="BP92" s="46"/>
      <c r="BQ92" s="57"/>
      <c r="BR92" s="47"/>
      <c r="BS92" s="33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</row>
    <row r="93" spans="2:121" ht="12.75">
      <c r="B93" s="51"/>
      <c r="C93" s="22"/>
      <c r="D93" s="1">
        <f t="shared" si="155"/>
        <v>2100</v>
      </c>
      <c r="E93" s="17">
        <f t="shared" si="156"/>
        <v>92</v>
      </c>
      <c r="F93" s="16">
        <f t="shared" si="166"/>
        <v>-48702.707275276225</v>
      </c>
      <c r="G93" s="16">
        <f t="shared" si="167"/>
        <v>5313.0226118483115</v>
      </c>
      <c r="H93" s="7">
        <f t="shared" si="169"/>
        <v>53049.170752055004</v>
      </c>
      <c r="I93" s="7">
        <f t="shared" si="170"/>
        <v>583290.8782726044</v>
      </c>
      <c r="J93" s="16">
        <f t="shared" si="157"/>
        <v>4346.463476778779</v>
      </c>
      <c r="K93" s="16">
        <f t="shared" si="158"/>
        <v>47652.76491123303</v>
      </c>
      <c r="AP93" s="50"/>
      <c r="AQ93" s="44"/>
      <c r="AR93" s="56"/>
      <c r="AS93" s="40"/>
      <c r="AT93" s="40"/>
      <c r="AU93" s="40"/>
      <c r="AV93" s="40"/>
      <c r="AW93" s="45"/>
      <c r="AX93" s="45"/>
      <c r="AY93" s="40"/>
      <c r="AZ93" s="46"/>
      <c r="BA93" s="57"/>
      <c r="BB93" s="47"/>
      <c r="BC93" s="33"/>
      <c r="BD93" s="33"/>
      <c r="BE93" s="50"/>
      <c r="BF93" s="44"/>
      <c r="BG93" s="56"/>
      <c r="BH93" s="56"/>
      <c r="BI93" s="40"/>
      <c r="BJ93" s="40"/>
      <c r="BK93" s="40"/>
      <c r="BL93" s="40"/>
      <c r="BM93" s="45"/>
      <c r="BN93" s="45"/>
      <c r="BO93" s="40"/>
      <c r="BP93" s="46"/>
      <c r="BQ93" s="57"/>
      <c r="BR93" s="47"/>
      <c r="BS93" s="33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</row>
    <row r="94" spans="2:121" ht="12.75">
      <c r="B94" s="51"/>
      <c r="C94" s="22"/>
      <c r="D94" s="1">
        <f t="shared" si="155"/>
        <v>2101</v>
      </c>
      <c r="E94" s="17">
        <f t="shared" si="156"/>
        <v>93</v>
      </c>
      <c r="F94" s="16">
        <f t="shared" si="166"/>
        <v>-53572.97800280385</v>
      </c>
      <c r="G94" s="16">
        <f t="shared" si="167"/>
        <v>5844.324873033143</v>
      </c>
      <c r="H94" s="7">
        <f t="shared" si="169"/>
        <v>58354.08782726051</v>
      </c>
      <c r="I94" s="7">
        <f t="shared" si="170"/>
        <v>641644.9660998649</v>
      </c>
      <c r="J94" s="16">
        <f t="shared" si="157"/>
        <v>4781.10982445666</v>
      </c>
      <c r="K94" s="16">
        <f t="shared" si="158"/>
        <v>52433.87473568969</v>
      </c>
      <c r="AP94" s="1"/>
      <c r="AQ94" s="44"/>
      <c r="AR94" s="56"/>
      <c r="AS94" s="40"/>
      <c r="AT94" s="40"/>
      <c r="AU94" s="40"/>
      <c r="AV94" s="40"/>
      <c r="AW94" s="45"/>
      <c r="AX94" s="45"/>
      <c r="AY94" s="40"/>
      <c r="AZ94" s="46"/>
      <c r="BC94" s="33"/>
      <c r="BD94" s="33"/>
      <c r="BE94" s="1"/>
      <c r="BF94" s="44"/>
      <c r="BG94" s="56"/>
      <c r="BH94" s="56"/>
      <c r="BI94" s="40"/>
      <c r="BJ94" s="40"/>
      <c r="BK94" s="40"/>
      <c r="BL94" s="40"/>
      <c r="BM94" s="45"/>
      <c r="BN94" s="45"/>
      <c r="BO94" s="40"/>
      <c r="BP94" s="46"/>
      <c r="BS94" s="33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</row>
    <row r="95" spans="2:121" ht="12.75">
      <c r="B95" s="51"/>
      <c r="C95" s="22"/>
      <c r="D95" s="1">
        <f t="shared" si="155"/>
        <v>2102</v>
      </c>
      <c r="E95" s="17">
        <f t="shared" si="156"/>
        <v>94</v>
      </c>
      <c r="F95" s="16">
        <f t="shared" si="166"/>
        <v>-58930.27580308424</v>
      </c>
      <c r="G95" s="16">
        <f t="shared" si="167"/>
        <v>6428.757360336458</v>
      </c>
      <c r="H95" s="7">
        <f t="shared" si="169"/>
        <v>64189.49660998657</v>
      </c>
      <c r="I95" s="7">
        <f t="shared" si="170"/>
        <v>705834.4627098514</v>
      </c>
      <c r="J95" s="16">
        <f t="shared" si="157"/>
        <v>5259.220806902333</v>
      </c>
      <c r="K95" s="16">
        <f t="shared" si="158"/>
        <v>57693.095542592026</v>
      </c>
      <c r="AP95" s="1"/>
      <c r="AQ95" s="44"/>
      <c r="AR95" s="56"/>
      <c r="AS95" s="40"/>
      <c r="AT95" s="40"/>
      <c r="AU95" s="40"/>
      <c r="AV95" s="40"/>
      <c r="AW95" s="45"/>
      <c r="AX95" s="45"/>
      <c r="AY95" s="40"/>
      <c r="AZ95" s="46"/>
      <c r="BC95" s="33"/>
      <c r="BD95" s="33"/>
      <c r="BE95" s="1"/>
      <c r="BF95" s="44"/>
      <c r="BG95" s="56"/>
      <c r="BH95" s="56"/>
      <c r="BI95" s="40"/>
      <c r="BJ95" s="40"/>
      <c r="BK95" s="40"/>
      <c r="BL95" s="40"/>
      <c r="BM95" s="45"/>
      <c r="BN95" s="45"/>
      <c r="BO95" s="40"/>
      <c r="BP95" s="46"/>
      <c r="BS95" s="33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</row>
    <row r="96" spans="2:121" ht="12.75">
      <c r="B96" s="51"/>
      <c r="C96" s="22"/>
      <c r="D96" s="1">
        <f t="shared" si="155"/>
        <v>2103</v>
      </c>
      <c r="E96" s="17">
        <f t="shared" si="156"/>
        <v>95</v>
      </c>
      <c r="F96" s="16">
        <f t="shared" si="166"/>
        <v>-64823.30338339267</v>
      </c>
      <c r="G96" s="16">
        <f t="shared" si="167"/>
        <v>7071.633096370105</v>
      </c>
      <c r="H96" s="7">
        <f t="shared" si="169"/>
        <v>70608.44627098524</v>
      </c>
      <c r="I96" s="7">
        <f t="shared" si="170"/>
        <v>776442.9089808366</v>
      </c>
      <c r="J96" s="16">
        <f t="shared" si="157"/>
        <v>5785.14288759257</v>
      </c>
      <c r="K96" s="16">
        <f t="shared" si="158"/>
        <v>63478.238430184596</v>
      </c>
      <c r="AP96" s="1"/>
      <c r="AQ96" s="44"/>
      <c r="AR96" s="56"/>
      <c r="AS96" s="40"/>
      <c r="AT96" s="40"/>
      <c r="AU96" s="40"/>
      <c r="AV96" s="40"/>
      <c r="AW96" s="45"/>
      <c r="AX96" s="45"/>
      <c r="AY96" s="40"/>
      <c r="AZ96" s="46"/>
      <c r="BC96" s="33"/>
      <c r="BD96" s="33"/>
      <c r="BE96" s="1"/>
      <c r="BF96" s="44"/>
      <c r="BG96" s="56"/>
      <c r="BH96" s="56"/>
      <c r="BI96" s="40"/>
      <c r="BJ96" s="40"/>
      <c r="BK96" s="40"/>
      <c r="BL96" s="40"/>
      <c r="BM96" s="45"/>
      <c r="BN96" s="45"/>
      <c r="BO96" s="40"/>
      <c r="BP96" s="46"/>
      <c r="BS96" s="33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</row>
    <row r="97" spans="2:121" ht="12.75">
      <c r="B97" s="51"/>
      <c r="C97" s="22"/>
      <c r="D97" s="1">
        <f t="shared" si="155"/>
        <v>2104</v>
      </c>
      <c r="E97" s="17">
        <f t="shared" si="156"/>
        <v>96</v>
      </c>
      <c r="F97" s="16">
        <f t="shared" si="166"/>
        <v>-71305.63372173194</v>
      </c>
      <c r="G97" s="16">
        <f t="shared" si="167"/>
        <v>7778.796406007116</v>
      </c>
      <c r="H97" s="7">
        <f t="shared" si="169"/>
        <v>77669.29089808377</v>
      </c>
      <c r="I97" s="7">
        <f t="shared" si="170"/>
        <v>854112.1998789203</v>
      </c>
      <c r="J97" s="16">
        <f t="shared" si="157"/>
        <v>6363.65717635183</v>
      </c>
      <c r="K97" s="16">
        <f t="shared" si="158"/>
        <v>69841.89560653642</v>
      </c>
      <c r="AP97" s="1"/>
      <c r="AQ97" s="44"/>
      <c r="AR97" s="56"/>
      <c r="AS97" s="40"/>
      <c r="AT97" s="40"/>
      <c r="AU97" s="40"/>
      <c r="AV97" s="40"/>
      <c r="AW97" s="45"/>
      <c r="AX97" s="45"/>
      <c r="AY97" s="40"/>
      <c r="AZ97" s="46"/>
      <c r="BC97" s="33"/>
      <c r="BD97" s="33"/>
      <c r="BE97" s="1"/>
      <c r="BF97" s="44"/>
      <c r="BG97" s="56"/>
      <c r="BH97" s="56"/>
      <c r="BI97" s="40"/>
      <c r="BJ97" s="40"/>
      <c r="BK97" s="40"/>
      <c r="BL97" s="40"/>
      <c r="BM97" s="45"/>
      <c r="BN97" s="45"/>
      <c r="BO97" s="40"/>
      <c r="BP97" s="46"/>
      <c r="BS97" s="33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</row>
    <row r="98" spans="2:121" ht="12.75">
      <c r="B98" s="51"/>
      <c r="C98" s="22"/>
      <c r="D98" s="1">
        <f t="shared" si="155"/>
        <v>2105</v>
      </c>
      <c r="E98" s="17">
        <f t="shared" si="156"/>
        <v>97</v>
      </c>
      <c r="F98" s="16">
        <f t="shared" si="166"/>
        <v>-78436.19709390514</v>
      </c>
      <c r="G98" s="16">
        <f t="shared" si="167"/>
        <v>8556.676046607829</v>
      </c>
      <c r="H98" s="7">
        <f t="shared" si="169"/>
        <v>85436.21998789215</v>
      </c>
      <c r="I98" s="7">
        <f t="shared" si="170"/>
        <v>939548.4198668125</v>
      </c>
      <c r="J98" s="16">
        <f t="shared" si="157"/>
        <v>7000.022893987014</v>
      </c>
      <c r="K98" s="16">
        <f t="shared" si="158"/>
        <v>76841.91850052343</v>
      </c>
      <c r="AP98" s="1"/>
      <c r="AQ98" s="44"/>
      <c r="AR98" s="56"/>
      <c r="AS98" s="40"/>
      <c r="AT98" s="40"/>
      <c r="AU98" s="40"/>
      <c r="AV98" s="40"/>
      <c r="AW98" s="45"/>
      <c r="AX98" s="45"/>
      <c r="AY98" s="40"/>
      <c r="AZ98" s="46"/>
      <c r="BC98" s="33"/>
      <c r="BD98" s="33"/>
      <c r="BE98" s="1"/>
      <c r="BF98" s="44"/>
      <c r="BG98" s="56"/>
      <c r="BH98" s="56"/>
      <c r="BI98" s="40"/>
      <c r="BJ98" s="40"/>
      <c r="BK98" s="40"/>
      <c r="BL98" s="40"/>
      <c r="BM98" s="45"/>
      <c r="BN98" s="45"/>
      <c r="BO98" s="40"/>
      <c r="BP98" s="46"/>
      <c r="BS98" s="33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</row>
    <row r="99" spans="2:121" ht="12.75">
      <c r="B99" s="51"/>
      <c r="C99" s="22"/>
      <c r="D99" s="1">
        <f aca="true" t="shared" si="171" ref="D99:D107">D98+1</f>
        <v>2106</v>
      </c>
      <c r="E99" s="17">
        <f aca="true" t="shared" si="172" ref="E99:E107">E98+1</f>
        <v>98</v>
      </c>
      <c r="F99" s="16">
        <f t="shared" si="166"/>
        <v>-86279.81680329566</v>
      </c>
      <c r="G99" s="16">
        <f t="shared" si="167"/>
        <v>9412.343651268613</v>
      </c>
      <c r="H99" s="7">
        <f t="shared" si="169"/>
        <v>93979.84198668138</v>
      </c>
      <c r="I99" s="7">
        <f t="shared" si="170"/>
        <v>1033528.2618534939</v>
      </c>
      <c r="J99" s="16">
        <f aca="true" t="shared" si="173" ref="J99:J107">F99+H99</f>
        <v>7700.025183385718</v>
      </c>
      <c r="K99" s="16">
        <f aca="true" t="shared" si="174" ref="K99:K107">K98+J99</f>
        <v>84541.94368390915</v>
      </c>
      <c r="AP99" s="1"/>
      <c r="AQ99" s="44"/>
      <c r="AR99" s="56"/>
      <c r="AS99" s="40"/>
      <c r="AT99" s="40"/>
      <c r="AU99" s="40"/>
      <c r="AV99" s="40"/>
      <c r="AW99" s="45"/>
      <c r="AX99" s="45"/>
      <c r="AY99" s="40"/>
      <c r="AZ99" s="46"/>
      <c r="BC99" s="33"/>
      <c r="BD99" s="33"/>
      <c r="BE99" s="1"/>
      <c r="BF99" s="44"/>
      <c r="BG99" s="56"/>
      <c r="BH99" s="56"/>
      <c r="BI99" s="40"/>
      <c r="BJ99" s="40"/>
      <c r="BK99" s="40"/>
      <c r="BL99" s="40"/>
      <c r="BM99" s="45"/>
      <c r="BN99" s="45"/>
      <c r="BO99" s="40"/>
      <c r="BP99" s="46"/>
      <c r="BS99" s="33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</row>
    <row r="100" spans="2:121" ht="12.75">
      <c r="B100" s="51"/>
      <c r="C100" s="22"/>
      <c r="D100" s="1">
        <f t="shared" si="171"/>
        <v>2107</v>
      </c>
      <c r="E100" s="17">
        <f t="shared" si="172"/>
        <v>99</v>
      </c>
      <c r="F100" s="16">
        <f aca="true" t="shared" si="175" ref="F100:F107">F99*$B$45</f>
        <v>-94907.79848362523</v>
      </c>
      <c r="G100" s="16">
        <f aca="true" t="shared" si="176" ref="G100:G107">G99*$B$45</f>
        <v>10353.578016395475</v>
      </c>
      <c r="H100" s="7">
        <f t="shared" si="169"/>
        <v>103377.82618534954</v>
      </c>
      <c r="I100" s="7">
        <f t="shared" si="170"/>
        <v>1136906.0880388434</v>
      </c>
      <c r="J100" s="16">
        <f t="shared" si="173"/>
        <v>8470.027701724306</v>
      </c>
      <c r="K100" s="16">
        <f t="shared" si="174"/>
        <v>93011.97138563346</v>
      </c>
      <c r="AP100" s="1"/>
      <c r="AQ100" s="44"/>
      <c r="AR100" s="56"/>
      <c r="AS100" s="40"/>
      <c r="AT100" s="40"/>
      <c r="AU100" s="40"/>
      <c r="AV100" s="40"/>
      <c r="AW100" s="45"/>
      <c r="AX100" s="45"/>
      <c r="AY100" s="40"/>
      <c r="AZ100" s="46"/>
      <c r="BC100" s="33"/>
      <c r="BD100" s="33"/>
      <c r="BE100" s="1"/>
      <c r="BF100" s="44"/>
      <c r="BG100" s="56"/>
      <c r="BH100" s="56"/>
      <c r="BI100" s="40"/>
      <c r="BJ100" s="40"/>
      <c r="BK100" s="40"/>
      <c r="BL100" s="40"/>
      <c r="BM100" s="45"/>
      <c r="BN100" s="45"/>
      <c r="BO100" s="40"/>
      <c r="BP100" s="46"/>
      <c r="BS100" s="33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</row>
    <row r="101" spans="2:121" ht="12.75">
      <c r="B101" s="51"/>
      <c r="C101" s="22"/>
      <c r="D101" s="1">
        <f t="shared" si="171"/>
        <v>2108</v>
      </c>
      <c r="E101" s="17">
        <f t="shared" si="172"/>
        <v>100</v>
      </c>
      <c r="F101" s="16">
        <f t="shared" si="175"/>
        <v>-104398.57833198777</v>
      </c>
      <c r="G101" s="16">
        <f t="shared" si="176"/>
        <v>11388.935818035023</v>
      </c>
      <c r="H101" s="7">
        <f t="shared" si="169"/>
        <v>113715.6088038845</v>
      </c>
      <c r="I101" s="7">
        <f t="shared" si="170"/>
        <v>1250621.696842728</v>
      </c>
      <c r="J101" s="16">
        <f t="shared" si="173"/>
        <v>9317.030471896738</v>
      </c>
      <c r="K101" s="16">
        <f t="shared" si="174"/>
        <v>102329.0018575302</v>
      </c>
      <c r="AP101" s="1"/>
      <c r="AQ101" s="44"/>
      <c r="AR101" s="56"/>
      <c r="AS101" s="40"/>
      <c r="AT101" s="40"/>
      <c r="AU101" s="40"/>
      <c r="AV101" s="40"/>
      <c r="AW101" s="45"/>
      <c r="AX101" s="45"/>
      <c r="AY101" s="40"/>
      <c r="AZ101" s="46"/>
      <c r="BC101" s="33"/>
      <c r="BD101" s="33"/>
      <c r="BE101" s="1"/>
      <c r="BF101" s="44"/>
      <c r="BG101" s="56"/>
      <c r="BH101" s="56"/>
      <c r="BI101" s="40"/>
      <c r="BJ101" s="40"/>
      <c r="BK101" s="40"/>
      <c r="BL101" s="40"/>
      <c r="BM101" s="45"/>
      <c r="BN101" s="45"/>
      <c r="BO101" s="40"/>
      <c r="BP101" s="46"/>
      <c r="BS101" s="33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</row>
    <row r="102" spans="2:121" ht="12.75">
      <c r="B102" s="51"/>
      <c r="C102" s="22"/>
      <c r="D102" s="1">
        <f t="shared" si="171"/>
        <v>2109</v>
      </c>
      <c r="E102" s="17">
        <f t="shared" si="172"/>
        <v>101</v>
      </c>
      <c r="F102" s="16">
        <f t="shared" si="175"/>
        <v>-114838.43616518655</v>
      </c>
      <c r="G102" s="16">
        <f t="shared" si="176"/>
        <v>12527.829399838525</v>
      </c>
      <c r="H102" s="7">
        <f t="shared" si="169"/>
        <v>125087.16968427296</v>
      </c>
      <c r="I102" s="7">
        <f t="shared" si="170"/>
        <v>1375708.866527001</v>
      </c>
      <c r="J102" s="16">
        <f t="shared" si="173"/>
        <v>10248.73351908641</v>
      </c>
      <c r="K102" s="16">
        <f t="shared" si="174"/>
        <v>112577.7353766166</v>
      </c>
      <c r="AP102" s="1"/>
      <c r="AQ102" s="44"/>
      <c r="AR102" s="56"/>
      <c r="AS102" s="40"/>
      <c r="AT102" s="40"/>
      <c r="AU102" s="40"/>
      <c r="AV102" s="40"/>
      <c r="AW102" s="45"/>
      <c r="AX102" s="45"/>
      <c r="AY102" s="40"/>
      <c r="AZ102" s="46"/>
      <c r="BC102" s="33"/>
      <c r="BD102" s="33"/>
      <c r="BE102" s="1"/>
      <c r="BF102" s="44"/>
      <c r="BG102" s="56"/>
      <c r="BH102" s="56"/>
      <c r="BI102" s="40"/>
      <c r="BJ102" s="40"/>
      <c r="BK102" s="40"/>
      <c r="BL102" s="40"/>
      <c r="BM102" s="45"/>
      <c r="BN102" s="45"/>
      <c r="BO102" s="40"/>
      <c r="BP102" s="46"/>
      <c r="BS102" s="33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</row>
    <row r="103" spans="2:121" ht="12.75">
      <c r="B103" s="51"/>
      <c r="C103" s="22"/>
      <c r="D103" s="1">
        <f t="shared" si="171"/>
        <v>2110</v>
      </c>
      <c r="E103" s="17">
        <f t="shared" si="172"/>
        <v>102</v>
      </c>
      <c r="F103" s="16">
        <f t="shared" si="175"/>
        <v>-126322.27978170522</v>
      </c>
      <c r="G103" s="16">
        <f t="shared" si="176"/>
        <v>13780.612339822379</v>
      </c>
      <c r="H103" s="7">
        <f t="shared" si="169"/>
        <v>137595.88665270025</v>
      </c>
      <c r="I103" s="7">
        <f t="shared" si="170"/>
        <v>1513304.753179701</v>
      </c>
      <c r="J103" s="16">
        <f t="shared" si="173"/>
        <v>11273.606870995034</v>
      </c>
      <c r="K103" s="16">
        <f t="shared" si="174"/>
        <v>123851.34224761164</v>
      </c>
      <c r="AP103" s="1"/>
      <c r="AQ103" s="44"/>
      <c r="AR103" s="56"/>
      <c r="AS103" s="40"/>
      <c r="AT103" s="40"/>
      <c r="AU103" s="40"/>
      <c r="AV103" s="40"/>
      <c r="AW103" s="45"/>
      <c r="AX103" s="45"/>
      <c r="AY103" s="40"/>
      <c r="AZ103" s="46"/>
      <c r="BC103" s="33"/>
      <c r="BD103" s="33"/>
      <c r="BE103" s="1"/>
      <c r="BF103" s="44"/>
      <c r="BG103" s="56"/>
      <c r="BH103" s="56"/>
      <c r="BI103" s="40"/>
      <c r="BJ103" s="40"/>
      <c r="BK103" s="40"/>
      <c r="BL103" s="40"/>
      <c r="BM103" s="45"/>
      <c r="BN103" s="45"/>
      <c r="BO103" s="40"/>
      <c r="BP103" s="46"/>
      <c r="BS103" s="33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</row>
    <row r="104" spans="2:121" ht="12.75">
      <c r="B104" s="51"/>
      <c r="C104" s="22"/>
      <c r="D104" s="1">
        <f t="shared" si="171"/>
        <v>2111</v>
      </c>
      <c r="E104" s="17">
        <f t="shared" si="172"/>
        <v>103</v>
      </c>
      <c r="F104" s="16">
        <f t="shared" si="175"/>
        <v>-138954.50775987576</v>
      </c>
      <c r="G104" s="16">
        <f t="shared" si="176"/>
        <v>15158.673573804617</v>
      </c>
      <c r="H104" s="7">
        <f t="shared" si="169"/>
        <v>151355.4753179703</v>
      </c>
      <c r="I104" s="7">
        <f t="shared" si="170"/>
        <v>1664660.2284976714</v>
      </c>
      <c r="J104" s="16">
        <f t="shared" si="173"/>
        <v>12400.967558094533</v>
      </c>
      <c r="K104" s="16">
        <f t="shared" si="174"/>
        <v>136252.30980570617</v>
      </c>
      <c r="AP104" s="1"/>
      <c r="AS104" s="33"/>
      <c r="AT104" s="33"/>
      <c r="AU104" s="33"/>
      <c r="AV104" s="33"/>
      <c r="AW104" s="37"/>
      <c r="AX104" s="37"/>
      <c r="AZ104" s="4"/>
      <c r="BC104" s="33"/>
      <c r="BD104" s="33"/>
      <c r="BE104" s="1"/>
      <c r="BI104" s="33"/>
      <c r="BJ104" s="33"/>
      <c r="BK104" s="33"/>
      <c r="BL104" s="33"/>
      <c r="BM104" s="37"/>
      <c r="BN104" s="37"/>
      <c r="BP104" s="4"/>
      <c r="BS104" s="33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</row>
    <row r="105" spans="2:121" ht="12.75">
      <c r="B105" s="51"/>
      <c r="C105" s="22"/>
      <c r="D105" s="1">
        <f t="shared" si="171"/>
        <v>2112</v>
      </c>
      <c r="E105" s="17">
        <f t="shared" si="172"/>
        <v>104</v>
      </c>
      <c r="F105" s="16">
        <f t="shared" si="175"/>
        <v>-152849.95853586335</v>
      </c>
      <c r="G105" s="16">
        <f t="shared" si="176"/>
        <v>16674.54093118508</v>
      </c>
      <c r="H105" s="7">
        <f t="shared" si="169"/>
        <v>166491.02284976735</v>
      </c>
      <c r="I105" s="7">
        <f t="shared" si="170"/>
        <v>1831151.251347439</v>
      </c>
      <c r="J105" s="16">
        <f t="shared" si="173"/>
        <v>13641.064313904004</v>
      </c>
      <c r="K105" s="16">
        <f t="shared" si="174"/>
        <v>149893.37411961018</v>
      </c>
      <c r="AP105" s="1"/>
      <c r="AS105" s="33"/>
      <c r="AT105" s="33"/>
      <c r="AU105" s="33"/>
      <c r="AV105" s="33"/>
      <c r="AW105" s="37"/>
      <c r="AX105" s="37"/>
      <c r="AZ105" s="4"/>
      <c r="BC105" s="33"/>
      <c r="BD105" s="33"/>
      <c r="BE105" s="1"/>
      <c r="BI105" s="33"/>
      <c r="BJ105" s="33"/>
      <c r="BK105" s="33"/>
      <c r="BL105" s="33"/>
      <c r="BM105" s="37"/>
      <c r="BN105" s="37"/>
      <c r="BP105" s="4"/>
      <c r="BS105" s="33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</row>
    <row r="106" spans="2:121" ht="12.75">
      <c r="B106" s="51"/>
      <c r="C106" s="22"/>
      <c r="D106" s="1">
        <f t="shared" si="171"/>
        <v>2113</v>
      </c>
      <c r="E106" s="17">
        <f t="shared" si="172"/>
        <v>105</v>
      </c>
      <c r="F106" s="16">
        <f t="shared" si="175"/>
        <v>-168134.9543894497</v>
      </c>
      <c r="G106" s="16">
        <f t="shared" si="176"/>
        <v>18341.995024303593</v>
      </c>
      <c r="H106" s="7">
        <f t="shared" si="169"/>
        <v>183140.1251347441</v>
      </c>
      <c r="I106" s="7">
        <f t="shared" si="170"/>
        <v>2014291.376482183</v>
      </c>
      <c r="J106" s="16">
        <f t="shared" si="173"/>
        <v>15005.170745294396</v>
      </c>
      <c r="K106" s="16">
        <f t="shared" si="174"/>
        <v>164898.54486490457</v>
      </c>
      <c r="AP106" s="1"/>
      <c r="AS106" s="33"/>
      <c r="AT106" s="33"/>
      <c r="AU106" s="33"/>
      <c r="AV106" s="33"/>
      <c r="AW106" s="37"/>
      <c r="AX106" s="37"/>
      <c r="AZ106" s="4"/>
      <c r="BC106" s="33"/>
      <c r="BD106" s="33"/>
      <c r="BE106" s="1"/>
      <c r="BI106" s="33"/>
      <c r="BJ106" s="33"/>
      <c r="BK106" s="33"/>
      <c r="BL106" s="33"/>
      <c r="BM106" s="37"/>
      <c r="BN106" s="37"/>
      <c r="BP106" s="4"/>
      <c r="BS106" s="33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</row>
    <row r="107" spans="2:121" ht="12.75">
      <c r="B107" s="51"/>
      <c r="C107" s="22"/>
      <c r="D107" s="1">
        <f t="shared" si="171"/>
        <v>2114</v>
      </c>
      <c r="E107" s="17">
        <f t="shared" si="172"/>
        <v>106</v>
      </c>
      <c r="F107" s="16">
        <f t="shared" si="175"/>
        <v>-184948.4498283947</v>
      </c>
      <c r="G107" s="16">
        <f t="shared" si="176"/>
        <v>20176.194526733954</v>
      </c>
      <c r="H107" s="7">
        <f t="shared" si="169"/>
        <v>201454.13764821852</v>
      </c>
      <c r="I107" s="7">
        <f t="shared" si="170"/>
        <v>2215745.5141304014</v>
      </c>
      <c r="J107" s="16">
        <f t="shared" si="173"/>
        <v>16505.687819823826</v>
      </c>
      <c r="K107" s="16">
        <f t="shared" si="174"/>
        <v>181404.2326847284</v>
      </c>
      <c r="AP107" s="1"/>
      <c r="AS107" s="33"/>
      <c r="AT107" s="33"/>
      <c r="AU107" s="33"/>
      <c r="AV107" s="33"/>
      <c r="AW107" s="37"/>
      <c r="AX107" s="37"/>
      <c r="AZ107" s="4"/>
      <c r="BC107" s="33"/>
      <c r="BD107" s="33"/>
      <c r="BE107" s="1"/>
      <c r="BI107" s="33"/>
      <c r="BJ107" s="33"/>
      <c r="BK107" s="33"/>
      <c r="BL107" s="33"/>
      <c r="BM107" s="37"/>
      <c r="BN107" s="37"/>
      <c r="BP107" s="4"/>
      <c r="BS107" s="33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</row>
    <row r="108" spans="2:121" ht="12.75">
      <c r="B108" s="51"/>
      <c r="D108" s="50"/>
      <c r="AP108" s="1"/>
      <c r="AS108" s="33"/>
      <c r="AT108" s="33"/>
      <c r="AU108" s="33"/>
      <c r="AV108" s="33"/>
      <c r="AW108" s="37"/>
      <c r="AX108" s="37"/>
      <c r="AZ108" s="4"/>
      <c r="BC108" s="33"/>
      <c r="BD108" s="33"/>
      <c r="BE108" s="1"/>
      <c r="BI108" s="33"/>
      <c r="BJ108" s="33"/>
      <c r="BK108" s="33"/>
      <c r="BL108" s="33"/>
      <c r="BM108" s="37"/>
      <c r="BN108" s="37"/>
      <c r="BP108" s="4"/>
      <c r="BS108" s="33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</row>
    <row r="109" spans="2:121" ht="12.75">
      <c r="B109" s="51"/>
      <c r="D109" s="50"/>
      <c r="AP109" s="50"/>
      <c r="AS109" s="33"/>
      <c r="AT109" s="33"/>
      <c r="AU109" s="33"/>
      <c r="AV109" s="33"/>
      <c r="AW109" s="37"/>
      <c r="AX109" s="37"/>
      <c r="AZ109" s="4"/>
      <c r="BC109" s="33"/>
      <c r="BD109" s="33"/>
      <c r="BE109" s="50"/>
      <c r="BI109" s="33"/>
      <c r="BJ109" s="33"/>
      <c r="BK109" s="33"/>
      <c r="BL109" s="33"/>
      <c r="BM109" s="37"/>
      <c r="BN109" s="37"/>
      <c r="BP109" s="4"/>
      <c r="BS109" s="33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</row>
    <row r="110" spans="2:121" ht="12.75">
      <c r="B110" s="51"/>
      <c r="D110" s="1"/>
      <c r="AP110" s="1"/>
      <c r="AS110" s="33"/>
      <c r="AT110" s="33"/>
      <c r="AU110" s="33"/>
      <c r="AV110" s="33"/>
      <c r="AW110" s="37"/>
      <c r="AX110" s="37"/>
      <c r="AZ110" s="4"/>
      <c r="BC110" s="33"/>
      <c r="BD110" s="33"/>
      <c r="BE110" s="1"/>
      <c r="BI110" s="33"/>
      <c r="BJ110" s="33"/>
      <c r="BK110" s="33"/>
      <c r="BL110" s="33"/>
      <c r="BM110" s="37"/>
      <c r="BN110" s="37"/>
      <c r="BP110" s="4"/>
      <c r="BS110" s="33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</row>
    <row r="111" spans="2:121" ht="12.75">
      <c r="B111" s="51"/>
      <c r="D111" s="1"/>
      <c r="AP111" s="1"/>
      <c r="AS111" s="33"/>
      <c r="AT111" s="33"/>
      <c r="AU111" s="33"/>
      <c r="AV111" s="33"/>
      <c r="AW111" s="37"/>
      <c r="AX111" s="37"/>
      <c r="AZ111" s="4"/>
      <c r="BC111" s="33"/>
      <c r="BD111" s="33"/>
      <c r="BE111" s="1"/>
      <c r="BI111" s="33"/>
      <c r="BJ111" s="33"/>
      <c r="BK111" s="33"/>
      <c r="BL111" s="33"/>
      <c r="BM111" s="37"/>
      <c r="BN111" s="37"/>
      <c r="BP111" s="4"/>
      <c r="BS111" s="33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</row>
    <row r="112" spans="2:121" ht="12.75">
      <c r="B112" s="51"/>
      <c r="D112" s="1"/>
      <c r="AP112" s="1"/>
      <c r="AS112" s="33"/>
      <c r="AT112" s="33"/>
      <c r="AU112" s="33"/>
      <c r="AV112" s="33"/>
      <c r="AW112" s="37"/>
      <c r="AX112" s="37"/>
      <c r="AZ112" s="4"/>
      <c r="BC112" s="33"/>
      <c r="BD112" s="33"/>
      <c r="BE112" s="1"/>
      <c r="BI112" s="33"/>
      <c r="BJ112" s="33"/>
      <c r="BK112" s="33"/>
      <c r="BL112" s="33"/>
      <c r="BM112" s="37"/>
      <c r="BN112" s="37"/>
      <c r="BP112" s="4"/>
      <c r="BS112" s="33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</row>
    <row r="113" spans="2:121" ht="12.75">
      <c r="B113" s="51"/>
      <c r="D113" s="1"/>
      <c r="AP113" s="1"/>
      <c r="AS113" s="33"/>
      <c r="AT113" s="33"/>
      <c r="AU113" s="33"/>
      <c r="AV113" s="33"/>
      <c r="AW113" s="37"/>
      <c r="AX113" s="37"/>
      <c r="AZ113" s="4"/>
      <c r="BC113" s="33"/>
      <c r="BD113" s="33"/>
      <c r="BE113" s="1"/>
      <c r="BI113" s="33"/>
      <c r="BJ113" s="33"/>
      <c r="BK113" s="33"/>
      <c r="BL113" s="33"/>
      <c r="BM113" s="37"/>
      <c r="BN113" s="37"/>
      <c r="BP113" s="4"/>
      <c r="BS113" s="33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</row>
    <row r="114" spans="2:121" ht="12.75">
      <c r="B114" s="51"/>
      <c r="D114" s="1"/>
      <c r="AP114" s="1"/>
      <c r="AS114" s="33"/>
      <c r="AT114" s="33"/>
      <c r="AU114" s="33"/>
      <c r="AV114" s="33"/>
      <c r="AW114" s="37"/>
      <c r="AX114" s="37"/>
      <c r="AZ114" s="4"/>
      <c r="BC114" s="33"/>
      <c r="BD114" s="33"/>
      <c r="BE114" s="1"/>
      <c r="BI114" s="33"/>
      <c r="BJ114" s="33"/>
      <c r="BK114" s="33"/>
      <c r="BL114" s="33"/>
      <c r="BM114" s="37"/>
      <c r="BN114" s="37"/>
      <c r="BP114" s="4"/>
      <c r="BS114" s="33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</row>
    <row r="115" spans="2:121" ht="12.75">
      <c r="B115" s="51"/>
      <c r="D115" s="1"/>
      <c r="AP115" s="1"/>
      <c r="AS115" s="33"/>
      <c r="AT115" s="33"/>
      <c r="AU115" s="33"/>
      <c r="AV115" s="33"/>
      <c r="AW115" s="37"/>
      <c r="AX115" s="37"/>
      <c r="AZ115" s="4"/>
      <c r="BC115" s="33"/>
      <c r="BD115" s="33"/>
      <c r="BE115" s="1"/>
      <c r="BI115" s="33"/>
      <c r="BJ115" s="33"/>
      <c r="BK115" s="33"/>
      <c r="BL115" s="33"/>
      <c r="BM115" s="37"/>
      <c r="BN115" s="37"/>
      <c r="BP115" s="4"/>
      <c r="BS115" s="33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</row>
    <row r="116" spans="2:121" ht="12.75">
      <c r="B116" s="51"/>
      <c r="D116" s="1"/>
      <c r="AP116" s="1"/>
      <c r="AS116" s="33"/>
      <c r="AT116" s="33"/>
      <c r="AU116" s="33"/>
      <c r="AV116" s="33"/>
      <c r="AW116" s="37"/>
      <c r="AX116" s="37"/>
      <c r="AZ116" s="4"/>
      <c r="BC116" s="33"/>
      <c r="BD116" s="33"/>
      <c r="BE116" s="1"/>
      <c r="BI116" s="33"/>
      <c r="BJ116" s="33"/>
      <c r="BK116" s="33"/>
      <c r="BL116" s="33"/>
      <c r="BM116" s="37"/>
      <c r="BN116" s="37"/>
      <c r="BP116" s="4"/>
      <c r="BS116" s="33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</row>
    <row r="117" spans="2:121" ht="12.75">
      <c r="B117" s="51"/>
      <c r="D117" s="1"/>
      <c r="AP117" s="1"/>
      <c r="AS117" s="33"/>
      <c r="AT117" s="33"/>
      <c r="AU117" s="33"/>
      <c r="AV117" s="33"/>
      <c r="AW117" s="37"/>
      <c r="AX117" s="37"/>
      <c r="AZ117" s="4"/>
      <c r="BC117" s="33"/>
      <c r="BD117" s="33"/>
      <c r="BE117" s="1"/>
      <c r="BI117" s="33"/>
      <c r="BJ117" s="33"/>
      <c r="BK117" s="33"/>
      <c r="BL117" s="33"/>
      <c r="BM117" s="37"/>
      <c r="BN117" s="37"/>
      <c r="BP117" s="4"/>
      <c r="BS117" s="33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</row>
    <row r="118" spans="2:121" ht="12.75">
      <c r="B118" s="51"/>
      <c r="D118" s="1"/>
      <c r="AP118" s="1"/>
      <c r="AS118" s="33"/>
      <c r="AT118" s="33"/>
      <c r="AU118" s="33"/>
      <c r="AV118" s="33"/>
      <c r="AW118" s="37"/>
      <c r="AX118" s="37"/>
      <c r="AZ118" s="4"/>
      <c r="BC118" s="33"/>
      <c r="BD118" s="33"/>
      <c r="BE118" s="1"/>
      <c r="BI118" s="33"/>
      <c r="BJ118" s="33"/>
      <c r="BK118" s="33"/>
      <c r="BL118" s="33"/>
      <c r="BM118" s="37"/>
      <c r="BN118" s="37"/>
      <c r="BP118" s="4"/>
      <c r="BS118" s="33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</row>
    <row r="119" spans="2:121" ht="12.75">
      <c r="B119" s="51"/>
      <c r="D119" s="1"/>
      <c r="AP119" s="1"/>
      <c r="AS119" s="33"/>
      <c r="AT119" s="33"/>
      <c r="AU119" s="33"/>
      <c r="AV119" s="33"/>
      <c r="AW119" s="37"/>
      <c r="AX119" s="37"/>
      <c r="AZ119" s="4"/>
      <c r="BC119" s="33"/>
      <c r="BD119" s="33"/>
      <c r="BE119" s="1"/>
      <c r="BI119" s="33"/>
      <c r="BJ119" s="33"/>
      <c r="BK119" s="33"/>
      <c r="BL119" s="33"/>
      <c r="BM119" s="37"/>
      <c r="BN119" s="37"/>
      <c r="BP119" s="4"/>
      <c r="BS119" s="33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</row>
    <row r="120" spans="2:121" ht="12.75">
      <c r="B120" s="51"/>
      <c r="D120" s="1"/>
      <c r="AP120" s="1"/>
      <c r="AS120" s="33"/>
      <c r="AT120" s="33"/>
      <c r="AU120" s="33"/>
      <c r="AV120" s="33"/>
      <c r="AW120" s="37"/>
      <c r="AX120" s="37"/>
      <c r="AZ120" s="4"/>
      <c r="BC120" s="33"/>
      <c r="BD120" s="33"/>
      <c r="BE120" s="1"/>
      <c r="BI120" s="33"/>
      <c r="BJ120" s="33"/>
      <c r="BK120" s="33"/>
      <c r="BL120" s="33"/>
      <c r="BM120" s="37"/>
      <c r="BN120" s="37"/>
      <c r="BP120" s="4"/>
      <c r="BS120" s="33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</row>
    <row r="121" spans="2:121" ht="12.75">
      <c r="B121" s="51"/>
      <c r="D121" s="1"/>
      <c r="AP121" s="1"/>
      <c r="AS121" s="33"/>
      <c r="AT121" s="33"/>
      <c r="AU121" s="33"/>
      <c r="AV121" s="33"/>
      <c r="AW121" s="37"/>
      <c r="AX121" s="37"/>
      <c r="AZ121" s="4"/>
      <c r="BC121" s="33"/>
      <c r="BD121" s="33"/>
      <c r="BE121" s="1"/>
      <c r="BI121" s="33"/>
      <c r="BJ121" s="33"/>
      <c r="BK121" s="33"/>
      <c r="BL121" s="33"/>
      <c r="BM121" s="37"/>
      <c r="BN121" s="37"/>
      <c r="BP121" s="4"/>
      <c r="BS121" s="33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</row>
    <row r="122" spans="2:121" ht="12.75">
      <c r="B122" s="51"/>
      <c r="D122" s="1"/>
      <c r="AP122" s="1"/>
      <c r="AS122" s="33"/>
      <c r="AT122" s="33"/>
      <c r="AU122" s="33"/>
      <c r="AV122" s="33"/>
      <c r="AW122" s="37"/>
      <c r="AX122" s="37"/>
      <c r="AZ122" s="4"/>
      <c r="BC122" s="33"/>
      <c r="BD122" s="33"/>
      <c r="BE122" s="1"/>
      <c r="BI122" s="33"/>
      <c r="BJ122" s="33"/>
      <c r="BK122" s="33"/>
      <c r="BL122" s="33"/>
      <c r="BM122" s="37"/>
      <c r="BN122" s="37"/>
      <c r="BP122" s="4"/>
      <c r="BS122" s="33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</row>
    <row r="123" spans="2:121" ht="12.75">
      <c r="B123" s="51"/>
      <c r="D123" s="1"/>
      <c r="AP123" s="1"/>
      <c r="AS123" s="33"/>
      <c r="AT123" s="33"/>
      <c r="AU123" s="33"/>
      <c r="AV123" s="33"/>
      <c r="AW123" s="37"/>
      <c r="AX123" s="37"/>
      <c r="AZ123" s="4"/>
      <c r="BC123" s="33"/>
      <c r="BD123" s="33"/>
      <c r="BE123" s="1"/>
      <c r="BI123" s="33"/>
      <c r="BJ123" s="33"/>
      <c r="BK123" s="33"/>
      <c r="BL123" s="33"/>
      <c r="BM123" s="37"/>
      <c r="BN123" s="37"/>
      <c r="BP123" s="4"/>
      <c r="BS123" s="33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</row>
    <row r="124" spans="2:121" ht="12.75">
      <c r="B124" s="51"/>
      <c r="D124" s="1"/>
      <c r="AP124" s="1"/>
      <c r="AS124" s="33"/>
      <c r="AT124" s="33"/>
      <c r="AU124" s="33"/>
      <c r="AV124" s="33"/>
      <c r="AW124" s="37"/>
      <c r="AX124" s="37"/>
      <c r="AZ124" s="4"/>
      <c r="BC124" s="33"/>
      <c r="BD124" s="33"/>
      <c r="BE124" s="1"/>
      <c r="BI124" s="33"/>
      <c r="BJ124" s="33"/>
      <c r="BK124" s="33"/>
      <c r="BL124" s="33"/>
      <c r="BM124" s="37"/>
      <c r="BN124" s="37"/>
      <c r="BP124" s="4"/>
      <c r="BS124" s="33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</row>
    <row r="125" spans="2:121" ht="12.75">
      <c r="B125" s="51"/>
      <c r="D125" s="1"/>
      <c r="AP125" s="1"/>
      <c r="AS125" s="33"/>
      <c r="AT125" s="33"/>
      <c r="AU125" s="33"/>
      <c r="AV125" s="33"/>
      <c r="AW125" s="37"/>
      <c r="AX125" s="37"/>
      <c r="AZ125" s="4"/>
      <c r="BC125" s="33"/>
      <c r="BD125" s="33"/>
      <c r="BE125" s="1"/>
      <c r="BI125" s="33"/>
      <c r="BJ125" s="33"/>
      <c r="BK125" s="33"/>
      <c r="BL125" s="33"/>
      <c r="BM125" s="37"/>
      <c r="BN125" s="37"/>
      <c r="BP125" s="4"/>
      <c r="BS125" s="33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</row>
    <row r="126" spans="2:121" ht="12.75">
      <c r="B126" s="51"/>
      <c r="D126" s="1"/>
      <c r="AP126" s="1"/>
      <c r="AS126" s="33"/>
      <c r="AT126" s="33"/>
      <c r="AU126" s="33"/>
      <c r="AV126" s="33"/>
      <c r="AW126" s="37"/>
      <c r="AX126" s="37"/>
      <c r="AZ126" s="4"/>
      <c r="BC126" s="33"/>
      <c r="BD126" s="33"/>
      <c r="BE126" s="1"/>
      <c r="BI126" s="33"/>
      <c r="BJ126" s="33"/>
      <c r="BK126" s="33"/>
      <c r="BL126" s="33"/>
      <c r="BM126" s="37"/>
      <c r="BN126" s="37"/>
      <c r="BP126" s="4"/>
      <c r="BS126" s="33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</row>
    <row r="127" spans="2:121" ht="12.75">
      <c r="B127" s="51"/>
      <c r="D127" s="1"/>
      <c r="AP127" s="1"/>
      <c r="AS127" s="33"/>
      <c r="AT127" s="33"/>
      <c r="AU127" s="33"/>
      <c r="AV127" s="33"/>
      <c r="AW127" s="37"/>
      <c r="AX127" s="37"/>
      <c r="AZ127" s="4"/>
      <c r="BC127" s="33"/>
      <c r="BD127" s="33"/>
      <c r="BE127" s="1"/>
      <c r="BI127" s="33"/>
      <c r="BJ127" s="33"/>
      <c r="BK127" s="33"/>
      <c r="BL127" s="33"/>
      <c r="BM127" s="37"/>
      <c r="BN127" s="37"/>
      <c r="BP127" s="4"/>
      <c r="BS127" s="33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</row>
    <row r="128" spans="2:121" ht="12.75">
      <c r="B128" s="51"/>
      <c r="D128" s="1"/>
      <c r="AP128" s="1"/>
      <c r="AS128" s="33"/>
      <c r="AT128" s="33"/>
      <c r="AU128" s="33"/>
      <c r="AV128" s="33"/>
      <c r="AW128" s="37"/>
      <c r="AX128" s="37"/>
      <c r="AZ128" s="4"/>
      <c r="BC128" s="33"/>
      <c r="BD128" s="33"/>
      <c r="BE128" s="1"/>
      <c r="BI128" s="33"/>
      <c r="BJ128" s="33"/>
      <c r="BK128" s="33"/>
      <c r="BL128" s="33"/>
      <c r="BM128" s="37"/>
      <c r="BN128" s="37"/>
      <c r="BP128" s="4"/>
      <c r="BS128" s="33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</row>
    <row r="129" spans="2:121" ht="12.75">
      <c r="B129" s="51"/>
      <c r="D129" s="1"/>
      <c r="AP129" s="1"/>
      <c r="AS129" s="33"/>
      <c r="AT129" s="33"/>
      <c r="AU129" s="33"/>
      <c r="AV129" s="33"/>
      <c r="AW129" s="37"/>
      <c r="AX129" s="37"/>
      <c r="AZ129" s="4"/>
      <c r="BC129" s="33"/>
      <c r="BD129" s="33"/>
      <c r="BE129" s="1"/>
      <c r="BI129" s="33"/>
      <c r="BJ129" s="33"/>
      <c r="BK129" s="33"/>
      <c r="BL129" s="33"/>
      <c r="BM129" s="37"/>
      <c r="BN129" s="37"/>
      <c r="BP129" s="4"/>
      <c r="BS129" s="33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</row>
    <row r="130" spans="2:121" ht="12.75">
      <c r="B130" s="51"/>
      <c r="D130" s="1"/>
      <c r="AP130" s="1"/>
      <c r="AS130" s="33"/>
      <c r="AT130" s="33"/>
      <c r="AU130" s="33"/>
      <c r="AV130" s="33"/>
      <c r="AW130" s="37"/>
      <c r="AX130" s="37"/>
      <c r="AZ130" s="4"/>
      <c r="BC130" s="33"/>
      <c r="BD130" s="33"/>
      <c r="BE130" s="1"/>
      <c r="BI130" s="33"/>
      <c r="BJ130" s="33"/>
      <c r="BK130" s="33"/>
      <c r="BL130" s="33"/>
      <c r="BM130" s="37"/>
      <c r="BN130" s="37"/>
      <c r="BP130" s="4"/>
      <c r="BS130" s="33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</row>
    <row r="131" spans="2:121" ht="12.75">
      <c r="B131" s="51"/>
      <c r="D131" s="1"/>
      <c r="AP131" s="1"/>
      <c r="AS131" s="33"/>
      <c r="AT131" s="33"/>
      <c r="AU131" s="33"/>
      <c r="AV131" s="33"/>
      <c r="AW131" s="37"/>
      <c r="AX131" s="37"/>
      <c r="AZ131" s="4"/>
      <c r="BC131" s="33"/>
      <c r="BD131" s="33"/>
      <c r="BE131" s="1"/>
      <c r="BI131" s="33"/>
      <c r="BJ131" s="33"/>
      <c r="BK131" s="33"/>
      <c r="BL131" s="33"/>
      <c r="BM131" s="37"/>
      <c r="BN131" s="37"/>
      <c r="BP131" s="4"/>
      <c r="BS131" s="33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</row>
    <row r="132" spans="2:121" ht="12.75">
      <c r="B132" s="51"/>
      <c r="D132" s="1"/>
      <c r="AP132" s="1"/>
      <c r="AS132" s="33"/>
      <c r="AT132" s="33"/>
      <c r="AU132" s="33"/>
      <c r="AV132" s="33"/>
      <c r="AW132" s="37"/>
      <c r="AX132" s="37"/>
      <c r="AZ132" s="4"/>
      <c r="BC132" s="33"/>
      <c r="BD132" s="33"/>
      <c r="BE132" s="1"/>
      <c r="BI132" s="33"/>
      <c r="BJ132" s="33"/>
      <c r="BK132" s="33"/>
      <c r="BL132" s="33"/>
      <c r="BM132" s="37"/>
      <c r="BN132" s="37"/>
      <c r="BP132" s="4"/>
      <c r="BS132" s="33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</row>
    <row r="133" spans="2:121" ht="12.75">
      <c r="B133" s="51"/>
      <c r="D133" s="1"/>
      <c r="AP133" s="1"/>
      <c r="AS133" s="33"/>
      <c r="AT133" s="33"/>
      <c r="AU133" s="33"/>
      <c r="AV133" s="33"/>
      <c r="AW133" s="37"/>
      <c r="AX133" s="37"/>
      <c r="AZ133" s="4"/>
      <c r="BC133" s="33"/>
      <c r="BD133" s="33"/>
      <c r="BE133" s="1"/>
      <c r="BI133" s="33"/>
      <c r="BJ133" s="33"/>
      <c r="BK133" s="33"/>
      <c r="BL133" s="33"/>
      <c r="BM133" s="37"/>
      <c r="BN133" s="37"/>
      <c r="BP133" s="4"/>
      <c r="BS133" s="33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</row>
    <row r="134" spans="2:121" ht="12.75">
      <c r="B134" s="51"/>
      <c r="AS134" s="33"/>
      <c r="AT134" s="33"/>
      <c r="AU134" s="33"/>
      <c r="AV134" s="33"/>
      <c r="AW134" s="37"/>
      <c r="AX134" s="37"/>
      <c r="AZ134" s="4"/>
      <c r="BC134" s="33"/>
      <c r="BD134" s="33"/>
      <c r="BI134" s="33"/>
      <c r="BJ134" s="33"/>
      <c r="BK134" s="33"/>
      <c r="BL134" s="33"/>
      <c r="BM134" s="37"/>
      <c r="BN134" s="37"/>
      <c r="BP134" s="4"/>
      <c r="BS134" s="33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</row>
    <row r="135" spans="2:121" ht="12.75">
      <c r="B135" s="51"/>
      <c r="D135" s="1"/>
      <c r="AP135" s="1"/>
      <c r="AS135" s="33"/>
      <c r="AT135" s="33"/>
      <c r="AU135" s="33"/>
      <c r="AV135" s="33"/>
      <c r="AW135" s="37"/>
      <c r="AX135" s="37"/>
      <c r="AZ135" s="4"/>
      <c r="BC135" s="33"/>
      <c r="BD135" s="33"/>
      <c r="BE135" s="1"/>
      <c r="BI135" s="33"/>
      <c r="BJ135" s="33"/>
      <c r="BK135" s="33"/>
      <c r="BL135" s="33"/>
      <c r="BM135" s="37"/>
      <c r="BN135" s="37"/>
      <c r="BP135" s="4"/>
      <c r="BS135" s="33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</row>
    <row r="136" spans="2:121" ht="12.75">
      <c r="B136" s="51"/>
      <c r="D136" s="1"/>
      <c r="AP136" s="1"/>
      <c r="AS136" s="33"/>
      <c r="AT136" s="33"/>
      <c r="AU136" s="33"/>
      <c r="AV136" s="33"/>
      <c r="AW136" s="37"/>
      <c r="AX136" s="37"/>
      <c r="AZ136" s="4"/>
      <c r="BC136" s="33"/>
      <c r="BD136" s="33"/>
      <c r="BE136" s="1"/>
      <c r="BI136" s="33"/>
      <c r="BJ136" s="33"/>
      <c r="BK136" s="33"/>
      <c r="BL136" s="33"/>
      <c r="BM136" s="37"/>
      <c r="BN136" s="37"/>
      <c r="BP136" s="4"/>
      <c r="BS136" s="33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</row>
    <row r="137" spans="2:121" ht="12.75">
      <c r="B137" s="51"/>
      <c r="D137" s="1"/>
      <c r="AP137" s="1"/>
      <c r="AS137" s="33"/>
      <c r="AT137" s="33"/>
      <c r="AU137" s="33"/>
      <c r="AV137" s="33"/>
      <c r="AW137" s="37"/>
      <c r="AX137" s="37"/>
      <c r="AZ137" s="4"/>
      <c r="BC137" s="33"/>
      <c r="BD137" s="33"/>
      <c r="BE137" s="1"/>
      <c r="BI137" s="33"/>
      <c r="BJ137" s="33"/>
      <c r="BK137" s="33"/>
      <c r="BL137" s="33"/>
      <c r="BM137" s="37"/>
      <c r="BN137" s="37"/>
      <c r="BP137" s="4"/>
      <c r="BS137" s="33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</row>
    <row r="138" spans="2:121" ht="12.75">
      <c r="B138" s="51"/>
      <c r="D138" s="1"/>
      <c r="AP138" s="1"/>
      <c r="AS138" s="33"/>
      <c r="AT138" s="33"/>
      <c r="AU138" s="33"/>
      <c r="AV138" s="33"/>
      <c r="AW138" s="37"/>
      <c r="AX138" s="37"/>
      <c r="AZ138" s="4"/>
      <c r="BC138" s="33"/>
      <c r="BD138" s="33"/>
      <c r="BE138" s="1"/>
      <c r="BI138" s="33"/>
      <c r="BJ138" s="33"/>
      <c r="BK138" s="33"/>
      <c r="BL138" s="33"/>
      <c r="BM138" s="37"/>
      <c r="BN138" s="37"/>
      <c r="BP138" s="4"/>
      <c r="BS138" s="33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</row>
    <row r="139" spans="2:121" ht="12.75">
      <c r="B139" s="51"/>
      <c r="D139" s="1"/>
      <c r="AP139" s="1"/>
      <c r="AS139" s="33"/>
      <c r="AT139" s="33"/>
      <c r="AU139" s="33"/>
      <c r="AV139" s="33"/>
      <c r="AW139" s="37"/>
      <c r="AX139" s="37"/>
      <c r="AZ139" s="4"/>
      <c r="BC139" s="33"/>
      <c r="BD139" s="33"/>
      <c r="BE139" s="1"/>
      <c r="BI139" s="33"/>
      <c r="BJ139" s="33"/>
      <c r="BK139" s="33"/>
      <c r="BL139" s="33"/>
      <c r="BM139" s="37"/>
      <c r="BN139" s="37"/>
      <c r="BP139" s="4"/>
      <c r="BS139" s="33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</row>
    <row r="140" spans="2:121" ht="12.75">
      <c r="B140" s="51"/>
      <c r="D140" s="1"/>
      <c r="AP140" s="1"/>
      <c r="AS140" s="33"/>
      <c r="AT140" s="33"/>
      <c r="AU140" s="33"/>
      <c r="AV140" s="33"/>
      <c r="AW140" s="37"/>
      <c r="AX140" s="37"/>
      <c r="AZ140" s="4"/>
      <c r="BC140" s="33"/>
      <c r="BD140" s="33"/>
      <c r="BE140" s="1"/>
      <c r="BI140" s="33"/>
      <c r="BJ140" s="33"/>
      <c r="BK140" s="33"/>
      <c r="BL140" s="33"/>
      <c r="BM140" s="37"/>
      <c r="BN140" s="37"/>
      <c r="BP140" s="4"/>
      <c r="BS140" s="33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</row>
    <row r="141" spans="2:121" ht="12.75">
      <c r="B141" s="51"/>
      <c r="D141" s="1"/>
      <c r="AP141" s="1"/>
      <c r="AS141" s="33"/>
      <c r="AT141" s="33"/>
      <c r="AU141" s="33"/>
      <c r="AV141" s="33"/>
      <c r="AW141" s="37"/>
      <c r="AX141" s="37"/>
      <c r="AZ141" s="4"/>
      <c r="BC141" s="33"/>
      <c r="BD141" s="33"/>
      <c r="BE141" s="1"/>
      <c r="BI141" s="33"/>
      <c r="BJ141" s="33"/>
      <c r="BK141" s="33"/>
      <c r="BL141" s="33"/>
      <c r="BM141" s="37"/>
      <c r="BN141" s="37"/>
      <c r="BP141" s="4"/>
      <c r="BS141" s="33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</row>
    <row r="142" spans="2:121" ht="12.75">
      <c r="B142" s="51"/>
      <c r="D142" s="1"/>
      <c r="AP142" s="1"/>
      <c r="AS142" s="33"/>
      <c r="AT142" s="33"/>
      <c r="AU142" s="33"/>
      <c r="AV142" s="33"/>
      <c r="AW142" s="37"/>
      <c r="AX142" s="37"/>
      <c r="AZ142" s="4"/>
      <c r="BC142" s="33"/>
      <c r="BD142" s="33"/>
      <c r="BE142" s="1"/>
      <c r="BI142" s="33"/>
      <c r="BJ142" s="33"/>
      <c r="BK142" s="33"/>
      <c r="BL142" s="33"/>
      <c r="BM142" s="37"/>
      <c r="BN142" s="37"/>
      <c r="BP142" s="4"/>
      <c r="BS142" s="33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</row>
    <row r="143" spans="2:121" ht="12.75">
      <c r="B143" s="51"/>
      <c r="D143" s="1"/>
      <c r="AP143" s="1"/>
      <c r="AS143" s="33"/>
      <c r="AT143" s="33"/>
      <c r="AU143" s="33"/>
      <c r="AV143" s="33"/>
      <c r="AW143" s="37"/>
      <c r="AX143" s="37"/>
      <c r="AZ143" s="4"/>
      <c r="BC143" s="33"/>
      <c r="BD143" s="33"/>
      <c r="BE143" s="1"/>
      <c r="BI143" s="33"/>
      <c r="BJ143" s="33"/>
      <c r="BK143" s="33"/>
      <c r="BL143" s="33"/>
      <c r="BM143" s="37"/>
      <c r="BN143" s="37"/>
      <c r="BP143" s="4"/>
      <c r="BS143" s="33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</row>
    <row r="144" spans="2:121" ht="12.75">
      <c r="B144" s="51"/>
      <c r="D144" s="1"/>
      <c r="AP144" s="1"/>
      <c r="AS144" s="33"/>
      <c r="AT144" s="33"/>
      <c r="AU144" s="33"/>
      <c r="AV144" s="33"/>
      <c r="AW144" s="37"/>
      <c r="AX144" s="37"/>
      <c r="AZ144" s="4"/>
      <c r="BC144" s="33"/>
      <c r="BD144" s="33"/>
      <c r="BE144" s="1"/>
      <c r="BI144" s="33"/>
      <c r="BJ144" s="33"/>
      <c r="BK144" s="33"/>
      <c r="BL144" s="33"/>
      <c r="BM144" s="37"/>
      <c r="BN144" s="37"/>
      <c r="BP144" s="4"/>
      <c r="BS144" s="33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</row>
    <row r="145" spans="2:121" ht="12.75">
      <c r="B145" s="51"/>
      <c r="D145" s="1"/>
      <c r="AP145" s="1"/>
      <c r="AS145" s="33"/>
      <c r="AT145" s="33"/>
      <c r="AU145" s="33"/>
      <c r="AV145" s="33"/>
      <c r="AW145" s="37"/>
      <c r="AX145" s="37"/>
      <c r="AZ145" s="4"/>
      <c r="BC145" s="33"/>
      <c r="BD145" s="33"/>
      <c r="BE145" s="1"/>
      <c r="BI145" s="33"/>
      <c r="BJ145" s="33"/>
      <c r="BK145" s="33"/>
      <c r="BL145" s="33"/>
      <c r="BM145" s="37"/>
      <c r="BN145" s="37"/>
      <c r="BP145" s="4"/>
      <c r="BS145" s="33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</row>
    <row r="146" spans="2:121" ht="12.75">
      <c r="B146" s="51"/>
      <c r="D146" s="1"/>
      <c r="AP146" s="1"/>
      <c r="AS146" s="33"/>
      <c r="AT146" s="33"/>
      <c r="AU146" s="33"/>
      <c r="AV146" s="33"/>
      <c r="AW146" s="37"/>
      <c r="AX146" s="37"/>
      <c r="AZ146" s="4"/>
      <c r="BC146" s="33"/>
      <c r="BD146" s="33"/>
      <c r="BE146" s="1"/>
      <c r="BI146" s="33"/>
      <c r="BJ146" s="33"/>
      <c r="BK146" s="33"/>
      <c r="BL146" s="33"/>
      <c r="BM146" s="37"/>
      <c r="BN146" s="37"/>
      <c r="BP146" s="4"/>
      <c r="BS146" s="33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</row>
    <row r="147" spans="2:121" ht="12.75">
      <c r="B147" s="51"/>
      <c r="D147" s="1"/>
      <c r="AP147" s="1"/>
      <c r="AS147" s="33"/>
      <c r="AT147" s="33"/>
      <c r="AU147" s="33"/>
      <c r="AV147" s="33"/>
      <c r="AW147" s="37"/>
      <c r="AX147" s="37"/>
      <c r="AZ147" s="4"/>
      <c r="BC147" s="33"/>
      <c r="BD147" s="33"/>
      <c r="BE147" s="1"/>
      <c r="BI147" s="33"/>
      <c r="BJ147" s="33"/>
      <c r="BK147" s="33"/>
      <c r="BL147" s="33"/>
      <c r="BM147" s="37"/>
      <c r="BN147" s="37"/>
      <c r="BP147" s="4"/>
      <c r="BS147" s="33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</row>
    <row r="148" spans="2:121" ht="12.75">
      <c r="B148" s="51"/>
      <c r="D148" s="1"/>
      <c r="AP148" s="1"/>
      <c r="AS148" s="33"/>
      <c r="AT148" s="33"/>
      <c r="AU148" s="33"/>
      <c r="AV148" s="33"/>
      <c r="AW148" s="37"/>
      <c r="AX148" s="37"/>
      <c r="AZ148" s="4"/>
      <c r="BC148" s="33"/>
      <c r="BD148" s="33"/>
      <c r="BE148" s="1"/>
      <c r="BI148" s="33"/>
      <c r="BJ148" s="33"/>
      <c r="BK148" s="33"/>
      <c r="BL148" s="33"/>
      <c r="BM148" s="37"/>
      <c r="BN148" s="37"/>
      <c r="BP148" s="4"/>
      <c r="BS148" s="33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</row>
    <row r="149" spans="2:121" ht="12.75">
      <c r="B149" s="51"/>
      <c r="D149" s="1"/>
      <c r="AP149" s="1"/>
      <c r="AS149" s="33"/>
      <c r="AT149" s="33"/>
      <c r="AU149" s="33"/>
      <c r="AV149" s="33"/>
      <c r="AW149" s="37"/>
      <c r="AX149" s="37"/>
      <c r="AZ149" s="4"/>
      <c r="BC149" s="33"/>
      <c r="BD149" s="33"/>
      <c r="BE149" s="1"/>
      <c r="BI149" s="33"/>
      <c r="BJ149" s="33"/>
      <c r="BK149" s="33"/>
      <c r="BL149" s="33"/>
      <c r="BM149" s="37"/>
      <c r="BN149" s="37"/>
      <c r="BP149" s="4"/>
      <c r="BS149" s="33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</row>
    <row r="150" spans="2:121" ht="12.75">
      <c r="B150" s="51"/>
      <c r="D150" s="1"/>
      <c r="AP150" s="1"/>
      <c r="AS150" s="33"/>
      <c r="AT150" s="33"/>
      <c r="AU150" s="33"/>
      <c r="AV150" s="33"/>
      <c r="AW150" s="37"/>
      <c r="AX150" s="37"/>
      <c r="AZ150" s="4"/>
      <c r="BC150" s="33"/>
      <c r="BD150" s="33"/>
      <c r="BE150" s="1"/>
      <c r="BI150" s="33"/>
      <c r="BJ150" s="33"/>
      <c r="BK150" s="33"/>
      <c r="BL150" s="33"/>
      <c r="BM150" s="37"/>
      <c r="BN150" s="37"/>
      <c r="BP150" s="4"/>
      <c r="BS150" s="33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</row>
    <row r="151" spans="2:121" ht="12.75">
      <c r="B151" s="51"/>
      <c r="D151" s="1"/>
      <c r="AP151" s="1"/>
      <c r="AS151" s="33"/>
      <c r="AT151" s="33"/>
      <c r="AU151" s="33"/>
      <c r="AV151" s="33"/>
      <c r="AW151" s="37"/>
      <c r="AX151" s="37"/>
      <c r="AZ151" s="4"/>
      <c r="BC151" s="33"/>
      <c r="BD151" s="33"/>
      <c r="BE151" s="1"/>
      <c r="BI151" s="33"/>
      <c r="BJ151" s="33"/>
      <c r="BK151" s="33"/>
      <c r="BL151" s="33"/>
      <c r="BM151" s="37"/>
      <c r="BN151" s="37"/>
      <c r="BP151" s="4"/>
      <c r="BS151" s="33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</row>
    <row r="152" spans="2:121" ht="12.75">
      <c r="B152" s="51"/>
      <c r="D152" s="1"/>
      <c r="AP152" s="1"/>
      <c r="AS152" s="33"/>
      <c r="AT152" s="33"/>
      <c r="AU152" s="33"/>
      <c r="AV152" s="33"/>
      <c r="AW152" s="37"/>
      <c r="AX152" s="37"/>
      <c r="AZ152" s="4"/>
      <c r="BC152" s="33"/>
      <c r="BD152" s="33"/>
      <c r="BE152" s="1"/>
      <c r="BI152" s="33"/>
      <c r="BJ152" s="33"/>
      <c r="BK152" s="33"/>
      <c r="BL152" s="33"/>
      <c r="BM152" s="37"/>
      <c r="BN152" s="37"/>
      <c r="BP152" s="4"/>
      <c r="BS152" s="33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</row>
    <row r="153" spans="2:121" ht="12.75">
      <c r="B153" s="51"/>
      <c r="D153" s="1"/>
      <c r="AP153" s="1"/>
      <c r="AS153" s="33"/>
      <c r="AT153" s="33"/>
      <c r="AU153" s="33"/>
      <c r="AV153" s="33"/>
      <c r="AW153" s="37"/>
      <c r="AX153" s="37"/>
      <c r="AZ153" s="4"/>
      <c r="BC153" s="33"/>
      <c r="BD153" s="33"/>
      <c r="BE153" s="1"/>
      <c r="BI153" s="33"/>
      <c r="BJ153" s="33"/>
      <c r="BK153" s="33"/>
      <c r="BL153" s="33"/>
      <c r="BM153" s="37"/>
      <c r="BN153" s="37"/>
      <c r="BP153" s="4"/>
      <c r="BS153" s="33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</row>
    <row r="154" spans="2:121" ht="12.75">
      <c r="B154" s="51"/>
      <c r="D154" s="1"/>
      <c r="AP154" s="1"/>
      <c r="AS154" s="33"/>
      <c r="AT154" s="33"/>
      <c r="AU154" s="33"/>
      <c r="AV154" s="33"/>
      <c r="AW154" s="37"/>
      <c r="AX154" s="37"/>
      <c r="AZ154" s="4"/>
      <c r="BC154" s="33"/>
      <c r="BD154" s="33"/>
      <c r="BE154" s="1"/>
      <c r="BI154" s="33"/>
      <c r="BJ154" s="33"/>
      <c r="BK154" s="33"/>
      <c r="BL154" s="33"/>
      <c r="BM154" s="37"/>
      <c r="BN154" s="37"/>
      <c r="BP154" s="4"/>
      <c r="BS154" s="33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</row>
    <row r="155" spans="2:121" ht="12.75">
      <c r="B155" s="51"/>
      <c r="D155" s="1"/>
      <c r="AP155" s="1"/>
      <c r="AS155" s="33"/>
      <c r="AT155" s="33"/>
      <c r="AU155" s="33"/>
      <c r="AV155" s="33"/>
      <c r="AW155" s="37"/>
      <c r="AX155" s="37"/>
      <c r="AZ155" s="4"/>
      <c r="BC155" s="33"/>
      <c r="BD155" s="33"/>
      <c r="BE155" s="1"/>
      <c r="BI155" s="33"/>
      <c r="BJ155" s="33"/>
      <c r="BK155" s="33"/>
      <c r="BL155" s="33"/>
      <c r="BM155" s="37"/>
      <c r="BN155" s="37"/>
      <c r="BP155" s="4"/>
      <c r="BS155" s="33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</row>
    <row r="156" spans="2:121" ht="12.75">
      <c r="B156" s="51"/>
      <c r="D156" s="1"/>
      <c r="AP156" s="1"/>
      <c r="AS156" s="33"/>
      <c r="AT156" s="33"/>
      <c r="AU156" s="33"/>
      <c r="AV156" s="33"/>
      <c r="AW156" s="37"/>
      <c r="AX156" s="37"/>
      <c r="AZ156" s="4"/>
      <c r="BC156" s="33"/>
      <c r="BD156" s="33"/>
      <c r="BE156" s="1"/>
      <c r="BI156" s="33"/>
      <c r="BJ156" s="33"/>
      <c r="BK156" s="33"/>
      <c r="BL156" s="33"/>
      <c r="BM156" s="37"/>
      <c r="BN156" s="37"/>
      <c r="BP156" s="4"/>
      <c r="BS156" s="33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</row>
    <row r="157" spans="2:121" ht="12.75">
      <c r="B157" s="51"/>
      <c r="D157" s="1"/>
      <c r="AP157" s="1"/>
      <c r="AS157" s="33"/>
      <c r="AT157" s="33"/>
      <c r="AU157" s="33"/>
      <c r="AV157" s="33"/>
      <c r="AW157" s="37"/>
      <c r="AX157" s="37"/>
      <c r="AZ157" s="4"/>
      <c r="BC157" s="33"/>
      <c r="BD157" s="33"/>
      <c r="BE157" s="1"/>
      <c r="BI157" s="33"/>
      <c r="BJ157" s="33"/>
      <c r="BK157" s="33"/>
      <c r="BL157" s="33"/>
      <c r="BM157" s="37"/>
      <c r="BN157" s="37"/>
      <c r="BP157" s="4"/>
      <c r="BS157" s="33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</row>
    <row r="158" spans="2:121" ht="12.75">
      <c r="B158" s="51"/>
      <c r="D158" s="1"/>
      <c r="AP158" s="1"/>
      <c r="AS158" s="33"/>
      <c r="AT158" s="33"/>
      <c r="AU158" s="33"/>
      <c r="AV158" s="33"/>
      <c r="AW158" s="37"/>
      <c r="AX158" s="37"/>
      <c r="AZ158" s="4"/>
      <c r="BC158" s="33"/>
      <c r="BD158" s="33"/>
      <c r="BE158" s="1"/>
      <c r="BI158" s="33"/>
      <c r="BJ158" s="33"/>
      <c r="BK158" s="33"/>
      <c r="BL158" s="33"/>
      <c r="BM158" s="37"/>
      <c r="BN158" s="37"/>
      <c r="BP158" s="4"/>
      <c r="BS158" s="33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</row>
    <row r="159" spans="2:121" ht="12.75">
      <c r="B159" s="51"/>
      <c r="D159" s="1"/>
      <c r="AP159" s="1"/>
      <c r="AS159" s="33"/>
      <c r="AT159" s="33"/>
      <c r="AU159" s="33"/>
      <c r="AV159" s="33"/>
      <c r="AW159" s="37"/>
      <c r="AX159" s="37"/>
      <c r="AZ159" s="4"/>
      <c r="BC159" s="33"/>
      <c r="BD159" s="33"/>
      <c r="BE159" s="1"/>
      <c r="BI159" s="33"/>
      <c r="BJ159" s="33"/>
      <c r="BK159" s="33"/>
      <c r="BL159" s="33"/>
      <c r="BM159" s="37"/>
      <c r="BN159" s="37"/>
      <c r="BP159" s="4"/>
      <c r="BS159" s="33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</row>
    <row r="160" spans="2:121" ht="12.75">
      <c r="B160" s="51"/>
      <c r="D160" s="1"/>
      <c r="AP160" s="1"/>
      <c r="AS160" s="33"/>
      <c r="AT160" s="33"/>
      <c r="AU160" s="33"/>
      <c r="AV160" s="33"/>
      <c r="AW160" s="37"/>
      <c r="AX160" s="37"/>
      <c r="AZ160" s="4"/>
      <c r="BC160" s="33"/>
      <c r="BD160" s="33"/>
      <c r="BE160" s="1"/>
      <c r="BI160" s="33"/>
      <c r="BJ160" s="33"/>
      <c r="BK160" s="33"/>
      <c r="BL160" s="33"/>
      <c r="BM160" s="37"/>
      <c r="BN160" s="37"/>
      <c r="BP160" s="4"/>
      <c r="BS160" s="33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</row>
    <row r="161" spans="2:121" ht="12.75">
      <c r="B161" s="51"/>
      <c r="D161" s="1"/>
      <c r="AP161" s="1"/>
      <c r="AS161" s="33"/>
      <c r="AT161" s="33"/>
      <c r="AU161" s="33"/>
      <c r="AV161" s="33"/>
      <c r="AW161" s="37"/>
      <c r="AX161" s="37"/>
      <c r="AZ161" s="4"/>
      <c r="BC161" s="33"/>
      <c r="BD161" s="33"/>
      <c r="BE161" s="1"/>
      <c r="BI161" s="33"/>
      <c r="BJ161" s="33"/>
      <c r="BK161" s="33"/>
      <c r="BL161" s="33"/>
      <c r="BM161" s="37"/>
      <c r="BN161" s="37"/>
      <c r="BP161" s="4"/>
      <c r="BS161" s="33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</row>
    <row r="162" spans="2:121" ht="12.75">
      <c r="B162" s="51"/>
      <c r="D162" s="1"/>
      <c r="AP162" s="1"/>
      <c r="AS162" s="33"/>
      <c r="AT162" s="33"/>
      <c r="AU162" s="33"/>
      <c r="AV162" s="33"/>
      <c r="AW162" s="37"/>
      <c r="AX162" s="37"/>
      <c r="AZ162" s="4"/>
      <c r="BC162" s="33"/>
      <c r="BD162" s="33"/>
      <c r="BE162" s="1"/>
      <c r="BI162" s="33"/>
      <c r="BJ162" s="33"/>
      <c r="BK162" s="33"/>
      <c r="BL162" s="33"/>
      <c r="BM162" s="37"/>
      <c r="BN162" s="37"/>
      <c r="BP162" s="4"/>
      <c r="BS162" s="33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</row>
    <row r="163" spans="2:121" ht="12.75">
      <c r="B163" s="51"/>
      <c r="D163" s="1"/>
      <c r="AP163" s="1"/>
      <c r="AS163" s="33"/>
      <c r="AT163" s="33"/>
      <c r="AU163" s="33"/>
      <c r="AV163" s="33"/>
      <c r="AW163" s="37"/>
      <c r="AX163" s="37"/>
      <c r="AZ163" s="4"/>
      <c r="BC163" s="33"/>
      <c r="BD163" s="33"/>
      <c r="BE163" s="1"/>
      <c r="BI163" s="33"/>
      <c r="BJ163" s="33"/>
      <c r="BK163" s="33"/>
      <c r="BL163" s="33"/>
      <c r="BM163" s="37"/>
      <c r="BN163" s="37"/>
      <c r="BP163" s="4"/>
      <c r="BS163" s="33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</row>
    <row r="164" spans="2:121" ht="12.75">
      <c r="B164" s="51"/>
      <c r="D164" s="1"/>
      <c r="AP164" s="1"/>
      <c r="AS164" s="33"/>
      <c r="AT164" s="33"/>
      <c r="AU164" s="33"/>
      <c r="AV164" s="33"/>
      <c r="AW164" s="37"/>
      <c r="AX164" s="37"/>
      <c r="AZ164" s="4"/>
      <c r="BC164" s="33"/>
      <c r="BD164" s="33"/>
      <c r="BE164" s="1"/>
      <c r="BI164" s="33"/>
      <c r="BJ164" s="33"/>
      <c r="BK164" s="33"/>
      <c r="BL164" s="33"/>
      <c r="BM164" s="37"/>
      <c r="BN164" s="37"/>
      <c r="BP164" s="4"/>
      <c r="BS164" s="33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</row>
    <row r="165" spans="2:121" ht="12.75">
      <c r="B165" s="51"/>
      <c r="AS165" s="33"/>
      <c r="AT165" s="33"/>
      <c r="AU165" s="33"/>
      <c r="AV165" s="33"/>
      <c r="AW165" s="37"/>
      <c r="AX165" s="37"/>
      <c r="AZ165" s="4"/>
      <c r="BC165" s="33"/>
      <c r="BD165" s="33"/>
      <c r="BI165" s="33"/>
      <c r="BJ165" s="33"/>
      <c r="BK165" s="33"/>
      <c r="BL165" s="33"/>
      <c r="BM165" s="37"/>
      <c r="BN165" s="37"/>
      <c r="BP165" s="4"/>
      <c r="BS165" s="33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</row>
    <row r="166" spans="2:121" ht="12.75">
      <c r="B166" s="51"/>
      <c r="AS166" s="33"/>
      <c r="AT166" s="33"/>
      <c r="AU166" s="33"/>
      <c r="AV166" s="33"/>
      <c r="AW166" s="37"/>
      <c r="AX166" s="37"/>
      <c r="AZ166" s="4"/>
      <c r="BC166" s="33"/>
      <c r="BD166" s="33"/>
      <c r="BI166" s="33"/>
      <c r="BJ166" s="33"/>
      <c r="BK166" s="33"/>
      <c r="BL166" s="33"/>
      <c r="BM166" s="37"/>
      <c r="BN166" s="37"/>
      <c r="BP166" s="4"/>
      <c r="BS166" s="33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</row>
    <row r="167" spans="2:121" ht="12.75">
      <c r="B167" s="51"/>
      <c r="AS167" s="33"/>
      <c r="AT167" s="33"/>
      <c r="AU167" s="33"/>
      <c r="AV167" s="33"/>
      <c r="AW167" s="37"/>
      <c r="AX167" s="37"/>
      <c r="AZ167" s="4"/>
      <c r="BC167" s="33"/>
      <c r="BD167" s="33"/>
      <c r="BI167" s="33"/>
      <c r="BJ167" s="33"/>
      <c r="BK167" s="33"/>
      <c r="BL167" s="33"/>
      <c r="BM167" s="37"/>
      <c r="BN167" s="37"/>
      <c r="BP167" s="4"/>
      <c r="BS167" s="33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</row>
    <row r="168" spans="2:121" ht="12.75">
      <c r="B168" s="51"/>
      <c r="AS168" s="33"/>
      <c r="AT168" s="33"/>
      <c r="AU168" s="33"/>
      <c r="AV168" s="33"/>
      <c r="AW168" s="37"/>
      <c r="AX168" s="37"/>
      <c r="AZ168" s="4"/>
      <c r="BC168" s="33"/>
      <c r="BD168" s="33"/>
      <c r="BI168" s="33"/>
      <c r="BJ168" s="33"/>
      <c r="BK168" s="33"/>
      <c r="BL168" s="33"/>
      <c r="BM168" s="37"/>
      <c r="BN168" s="37"/>
      <c r="BP168" s="4"/>
      <c r="BS168" s="33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</row>
    <row r="169" spans="2:121" ht="12.75">
      <c r="B169" s="51"/>
      <c r="AS169" s="33"/>
      <c r="AT169" s="33"/>
      <c r="AU169" s="33"/>
      <c r="AV169" s="33"/>
      <c r="AW169" s="37"/>
      <c r="AX169" s="37"/>
      <c r="AZ169" s="4"/>
      <c r="BC169" s="33"/>
      <c r="BD169" s="33"/>
      <c r="BI169" s="33"/>
      <c r="BJ169" s="33"/>
      <c r="BK169" s="33"/>
      <c r="BL169" s="33"/>
      <c r="BM169" s="37"/>
      <c r="BN169" s="37"/>
      <c r="BP169" s="4"/>
      <c r="BS169" s="33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</row>
    <row r="170" spans="2:121" ht="12.75">
      <c r="B170" s="51"/>
      <c r="AS170" s="33"/>
      <c r="AT170" s="33"/>
      <c r="AU170" s="33"/>
      <c r="AV170" s="33"/>
      <c r="AW170" s="37"/>
      <c r="AX170" s="37"/>
      <c r="AZ170" s="4"/>
      <c r="BC170" s="33"/>
      <c r="BD170" s="33"/>
      <c r="BI170" s="33"/>
      <c r="BJ170" s="33"/>
      <c r="BK170" s="33"/>
      <c r="BL170" s="33"/>
      <c r="BM170" s="37"/>
      <c r="BN170" s="37"/>
      <c r="BP170" s="4"/>
      <c r="BS170" s="33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</row>
    <row r="171" spans="2:121" ht="12.75">
      <c r="B171" s="51"/>
      <c r="AS171" s="33"/>
      <c r="AT171" s="33"/>
      <c r="AU171" s="33"/>
      <c r="AV171" s="33"/>
      <c r="AW171" s="37"/>
      <c r="AX171" s="37"/>
      <c r="AZ171" s="4"/>
      <c r="BC171" s="33"/>
      <c r="BD171" s="33"/>
      <c r="BI171" s="33"/>
      <c r="BJ171" s="33"/>
      <c r="BK171" s="33"/>
      <c r="BL171" s="33"/>
      <c r="BM171" s="37"/>
      <c r="BN171" s="37"/>
      <c r="BP171" s="4"/>
      <c r="BS171" s="33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</row>
    <row r="172" spans="2:121" ht="12.75">
      <c r="B172" s="51"/>
      <c r="AS172" s="33"/>
      <c r="AT172" s="33"/>
      <c r="AU172" s="33"/>
      <c r="AV172" s="33"/>
      <c r="AW172" s="37"/>
      <c r="AX172" s="37"/>
      <c r="AZ172" s="4"/>
      <c r="BC172" s="33"/>
      <c r="BD172" s="33"/>
      <c r="BI172" s="33"/>
      <c r="BJ172" s="33"/>
      <c r="BK172" s="33"/>
      <c r="BL172" s="33"/>
      <c r="BM172" s="37"/>
      <c r="BN172" s="37"/>
      <c r="BP172" s="4"/>
      <c r="BS172" s="33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</row>
    <row r="173" spans="2:121" ht="12.75">
      <c r="B173" s="51"/>
      <c r="AS173" s="33"/>
      <c r="AT173" s="33"/>
      <c r="AU173" s="33"/>
      <c r="AV173" s="33"/>
      <c r="AW173" s="37"/>
      <c r="AX173" s="37"/>
      <c r="AZ173" s="4"/>
      <c r="BC173" s="33"/>
      <c r="BD173" s="33"/>
      <c r="BI173" s="33"/>
      <c r="BJ173" s="33"/>
      <c r="BK173" s="33"/>
      <c r="BL173" s="33"/>
      <c r="BM173" s="37"/>
      <c r="BN173" s="37"/>
      <c r="BP173" s="4"/>
      <c r="BS173" s="33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</row>
    <row r="174" spans="2:121" ht="12.75">
      <c r="B174" s="51"/>
      <c r="AS174" s="33"/>
      <c r="AT174" s="33"/>
      <c r="AU174" s="33"/>
      <c r="AV174" s="33"/>
      <c r="AW174" s="37"/>
      <c r="AX174" s="37"/>
      <c r="AZ174" s="4"/>
      <c r="BC174" s="33"/>
      <c r="BD174" s="33"/>
      <c r="BI174" s="33"/>
      <c r="BJ174" s="33"/>
      <c r="BK174" s="33"/>
      <c r="BL174" s="33"/>
      <c r="BM174" s="37"/>
      <c r="BN174" s="37"/>
      <c r="BP174" s="4"/>
      <c r="BS174" s="33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</row>
    <row r="175" spans="2:121" ht="12.75">
      <c r="B175" s="51"/>
      <c r="AS175" s="33"/>
      <c r="AT175" s="33"/>
      <c r="AU175" s="33"/>
      <c r="AV175" s="33"/>
      <c r="AW175" s="37"/>
      <c r="AX175" s="37"/>
      <c r="AZ175" s="4"/>
      <c r="BC175" s="33"/>
      <c r="BD175" s="33"/>
      <c r="BI175" s="33"/>
      <c r="BJ175" s="33"/>
      <c r="BK175" s="33"/>
      <c r="BL175" s="33"/>
      <c r="BM175" s="37"/>
      <c r="BN175" s="37"/>
      <c r="BP175" s="4"/>
      <c r="BS175" s="33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</row>
    <row r="176" spans="2:121" ht="12.75">
      <c r="B176" s="51"/>
      <c r="AS176" s="33"/>
      <c r="AT176" s="33"/>
      <c r="AU176" s="33"/>
      <c r="AV176" s="33"/>
      <c r="AW176" s="37"/>
      <c r="AX176" s="37"/>
      <c r="AZ176" s="4"/>
      <c r="BC176" s="33"/>
      <c r="BD176" s="33"/>
      <c r="BI176" s="33"/>
      <c r="BJ176" s="33"/>
      <c r="BK176" s="33"/>
      <c r="BL176" s="33"/>
      <c r="BM176" s="37"/>
      <c r="BN176" s="37"/>
      <c r="BP176" s="4"/>
      <c r="BS176" s="33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</row>
    <row r="177" spans="2:121" ht="12.75">
      <c r="B177" s="51"/>
      <c r="AS177" s="33"/>
      <c r="AT177" s="33"/>
      <c r="AU177" s="33"/>
      <c r="AV177" s="33"/>
      <c r="AW177" s="37"/>
      <c r="AX177" s="37"/>
      <c r="AZ177" s="4"/>
      <c r="BC177" s="33"/>
      <c r="BD177" s="33"/>
      <c r="BI177" s="33"/>
      <c r="BJ177" s="33"/>
      <c r="BK177" s="33"/>
      <c r="BL177" s="33"/>
      <c r="BM177" s="37"/>
      <c r="BN177" s="37"/>
      <c r="BP177" s="4"/>
      <c r="BS177" s="33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</row>
    <row r="178" spans="2:121" ht="12.75">
      <c r="B178" s="51"/>
      <c r="AS178" s="33"/>
      <c r="AT178" s="33"/>
      <c r="AU178" s="33"/>
      <c r="AV178" s="33"/>
      <c r="AW178" s="37"/>
      <c r="AX178" s="37"/>
      <c r="AZ178" s="4"/>
      <c r="BC178" s="33"/>
      <c r="BD178" s="33"/>
      <c r="BI178" s="33"/>
      <c r="BJ178" s="33"/>
      <c r="BK178" s="33"/>
      <c r="BL178" s="33"/>
      <c r="BM178" s="37"/>
      <c r="BN178" s="37"/>
      <c r="BP178" s="4"/>
      <c r="BS178" s="33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</row>
    <row r="179" spans="2:121" ht="12.75">
      <c r="B179" s="51"/>
      <c r="AS179" s="33"/>
      <c r="AT179" s="33"/>
      <c r="AU179" s="33"/>
      <c r="AV179" s="33"/>
      <c r="AW179" s="37"/>
      <c r="AX179" s="37"/>
      <c r="AZ179" s="4"/>
      <c r="BC179" s="33"/>
      <c r="BD179" s="33"/>
      <c r="BI179" s="33"/>
      <c r="BJ179" s="33"/>
      <c r="BK179" s="33"/>
      <c r="BL179" s="33"/>
      <c r="BM179" s="37"/>
      <c r="BN179" s="37"/>
      <c r="BP179" s="4"/>
      <c r="BS179" s="33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</row>
    <row r="180" spans="2:121" ht="12.75">
      <c r="B180" s="51"/>
      <c r="AS180" s="33"/>
      <c r="AT180" s="33"/>
      <c r="AU180" s="33"/>
      <c r="AV180" s="33"/>
      <c r="AW180" s="37"/>
      <c r="AX180" s="37"/>
      <c r="AZ180" s="4"/>
      <c r="BC180" s="33"/>
      <c r="BD180" s="33"/>
      <c r="BI180" s="33"/>
      <c r="BJ180" s="33"/>
      <c r="BK180" s="33"/>
      <c r="BL180" s="33"/>
      <c r="BM180" s="37"/>
      <c r="BN180" s="37"/>
      <c r="BP180" s="4"/>
      <c r="BS180" s="33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</row>
    <row r="181" spans="2:121" ht="12.75">
      <c r="B181" s="51"/>
      <c r="AS181" s="33"/>
      <c r="AT181" s="33"/>
      <c r="AU181" s="33"/>
      <c r="AV181" s="33"/>
      <c r="AW181" s="37"/>
      <c r="AX181" s="37"/>
      <c r="AZ181" s="4"/>
      <c r="BC181" s="33"/>
      <c r="BD181" s="33"/>
      <c r="BI181" s="33"/>
      <c r="BJ181" s="33"/>
      <c r="BK181" s="33"/>
      <c r="BL181" s="33"/>
      <c r="BM181" s="37"/>
      <c r="BN181" s="37"/>
      <c r="BP181" s="4"/>
      <c r="BS181" s="33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</row>
    <row r="182" spans="2:121" ht="12.75">
      <c r="B182" s="51"/>
      <c r="AS182" s="33"/>
      <c r="AT182" s="33"/>
      <c r="AU182" s="33"/>
      <c r="AV182" s="33"/>
      <c r="AW182" s="37"/>
      <c r="AX182" s="37"/>
      <c r="AZ182" s="4"/>
      <c r="BC182" s="33"/>
      <c r="BD182" s="33"/>
      <c r="BI182" s="33"/>
      <c r="BJ182" s="33"/>
      <c r="BK182" s="33"/>
      <c r="BL182" s="33"/>
      <c r="BM182" s="37"/>
      <c r="BN182" s="37"/>
      <c r="BP182" s="4"/>
      <c r="BS182" s="33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</row>
    <row r="183" spans="2:121" ht="12.75">
      <c r="B183" s="51"/>
      <c r="AS183" s="33"/>
      <c r="AT183" s="33"/>
      <c r="AU183" s="33"/>
      <c r="AV183" s="33"/>
      <c r="AW183" s="37"/>
      <c r="AX183" s="37"/>
      <c r="AZ183" s="4"/>
      <c r="BC183" s="33"/>
      <c r="BD183" s="33"/>
      <c r="BI183" s="33"/>
      <c r="BJ183" s="33"/>
      <c r="BK183" s="33"/>
      <c r="BL183" s="33"/>
      <c r="BM183" s="37"/>
      <c r="BN183" s="37"/>
      <c r="BP183" s="4"/>
      <c r="BS183" s="33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</row>
    <row r="184" spans="2:121" ht="12.75">
      <c r="B184" s="51"/>
      <c r="AS184" s="33"/>
      <c r="AT184" s="33"/>
      <c r="AU184" s="33"/>
      <c r="AV184" s="33"/>
      <c r="AW184" s="37"/>
      <c r="AX184" s="37"/>
      <c r="AZ184" s="4"/>
      <c r="BC184" s="33"/>
      <c r="BD184" s="33"/>
      <c r="BI184" s="33"/>
      <c r="BJ184" s="33"/>
      <c r="BK184" s="33"/>
      <c r="BL184" s="33"/>
      <c r="BM184" s="37"/>
      <c r="BN184" s="37"/>
      <c r="BP184" s="4"/>
      <c r="BS184" s="33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</row>
    <row r="185" spans="2:121" ht="12.75">
      <c r="B185" s="51"/>
      <c r="AS185" s="33"/>
      <c r="AT185" s="33"/>
      <c r="AU185" s="33"/>
      <c r="AV185" s="33"/>
      <c r="AW185" s="37"/>
      <c r="AX185" s="37"/>
      <c r="AZ185" s="4"/>
      <c r="BC185" s="33"/>
      <c r="BD185" s="33"/>
      <c r="BI185" s="33"/>
      <c r="BJ185" s="33"/>
      <c r="BK185" s="33"/>
      <c r="BL185" s="33"/>
      <c r="BM185" s="37"/>
      <c r="BN185" s="37"/>
      <c r="BP185" s="4"/>
      <c r="BS185" s="33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</row>
    <row r="186" spans="2:121" ht="12.75">
      <c r="B186" s="51"/>
      <c r="AS186" s="33"/>
      <c r="AT186" s="33"/>
      <c r="AU186" s="33"/>
      <c r="AV186" s="33"/>
      <c r="AW186" s="37"/>
      <c r="AX186" s="37"/>
      <c r="AZ186" s="4"/>
      <c r="BC186" s="33"/>
      <c r="BD186" s="33"/>
      <c r="BI186" s="33"/>
      <c r="BJ186" s="33"/>
      <c r="BK186" s="33"/>
      <c r="BL186" s="33"/>
      <c r="BM186" s="37"/>
      <c r="BN186" s="37"/>
      <c r="BP186" s="4"/>
      <c r="BS186" s="33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</row>
    <row r="187" spans="2:121" ht="12.75">
      <c r="B187" s="51"/>
      <c r="AS187" s="33"/>
      <c r="AT187" s="33"/>
      <c r="AU187" s="33"/>
      <c r="AV187" s="33"/>
      <c r="AW187" s="37"/>
      <c r="AX187" s="37"/>
      <c r="AZ187" s="4"/>
      <c r="BC187" s="33"/>
      <c r="BD187" s="33"/>
      <c r="BI187" s="33"/>
      <c r="BJ187" s="33"/>
      <c r="BK187" s="33"/>
      <c r="BL187" s="33"/>
      <c r="BM187" s="37"/>
      <c r="BN187" s="37"/>
      <c r="BP187" s="4"/>
      <c r="BS187" s="33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</row>
    <row r="188" spans="2:121" ht="12.75">
      <c r="B188" s="51"/>
      <c r="AS188" s="33"/>
      <c r="AT188" s="33"/>
      <c r="AU188" s="33"/>
      <c r="AV188" s="33"/>
      <c r="AW188" s="37"/>
      <c r="AX188" s="37"/>
      <c r="AZ188" s="4"/>
      <c r="BC188" s="33"/>
      <c r="BD188" s="33"/>
      <c r="BI188" s="33"/>
      <c r="BJ188" s="33"/>
      <c r="BK188" s="33"/>
      <c r="BL188" s="33"/>
      <c r="BM188" s="37"/>
      <c r="BN188" s="37"/>
      <c r="BP188" s="4"/>
      <c r="BS188" s="33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</row>
    <row r="189" spans="2:121" ht="12.75">
      <c r="B189" s="51"/>
      <c r="AS189" s="33"/>
      <c r="AT189" s="33"/>
      <c r="AU189" s="33"/>
      <c r="AV189" s="33"/>
      <c r="AW189" s="37"/>
      <c r="AX189" s="37"/>
      <c r="AZ189" s="4"/>
      <c r="BC189" s="33"/>
      <c r="BD189" s="33"/>
      <c r="BI189" s="33"/>
      <c r="BJ189" s="33"/>
      <c r="BK189" s="33"/>
      <c r="BL189" s="33"/>
      <c r="BM189" s="37"/>
      <c r="BN189" s="37"/>
      <c r="BP189" s="4"/>
      <c r="BS189" s="33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</row>
    <row r="190" spans="2:121" ht="12.75">
      <c r="B190" s="51"/>
      <c r="AS190" s="33"/>
      <c r="AT190" s="33"/>
      <c r="AU190" s="33"/>
      <c r="AV190" s="33"/>
      <c r="AW190" s="37"/>
      <c r="AX190" s="37"/>
      <c r="AZ190" s="4"/>
      <c r="BC190" s="33"/>
      <c r="BD190" s="33"/>
      <c r="BI190" s="33"/>
      <c r="BJ190" s="33"/>
      <c r="BK190" s="33"/>
      <c r="BL190" s="33"/>
      <c r="BM190" s="37"/>
      <c r="BN190" s="37"/>
      <c r="BP190" s="4"/>
      <c r="BS190" s="33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</row>
    <row r="191" spans="2:121" ht="12.75">
      <c r="B191" s="51"/>
      <c r="AS191" s="33"/>
      <c r="AT191" s="33"/>
      <c r="AU191" s="33"/>
      <c r="AV191" s="33"/>
      <c r="AW191" s="37"/>
      <c r="AX191" s="37"/>
      <c r="AZ191" s="4"/>
      <c r="BC191" s="33"/>
      <c r="BD191" s="33"/>
      <c r="BI191" s="33"/>
      <c r="BJ191" s="33"/>
      <c r="BK191" s="33"/>
      <c r="BL191" s="33"/>
      <c r="BM191" s="37"/>
      <c r="BN191" s="37"/>
      <c r="BP191" s="4"/>
      <c r="BS191" s="33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</row>
    <row r="192" spans="2:121" ht="12.75">
      <c r="B192" s="51"/>
      <c r="AS192" s="33"/>
      <c r="AT192" s="33"/>
      <c r="AU192" s="33"/>
      <c r="AV192" s="33"/>
      <c r="AW192" s="37"/>
      <c r="AX192" s="37"/>
      <c r="AZ192" s="4"/>
      <c r="BC192" s="33"/>
      <c r="BD192" s="33"/>
      <c r="BI192" s="33"/>
      <c r="BJ192" s="33"/>
      <c r="BK192" s="33"/>
      <c r="BL192" s="33"/>
      <c r="BM192" s="37"/>
      <c r="BN192" s="37"/>
      <c r="BP192" s="4"/>
      <c r="BS192" s="33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</row>
    <row r="193" spans="2:121" ht="12.75">
      <c r="B193" s="51"/>
      <c r="AS193" s="33"/>
      <c r="AT193" s="33"/>
      <c r="AU193" s="33"/>
      <c r="AV193" s="33"/>
      <c r="AW193" s="37"/>
      <c r="AX193" s="37"/>
      <c r="AZ193" s="4"/>
      <c r="BC193" s="33"/>
      <c r="BD193" s="33"/>
      <c r="BI193" s="33"/>
      <c r="BJ193" s="33"/>
      <c r="BK193" s="33"/>
      <c r="BL193" s="33"/>
      <c r="BM193" s="37"/>
      <c r="BN193" s="37"/>
      <c r="BP193" s="4"/>
      <c r="BS193" s="33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</row>
    <row r="194" spans="2:121" ht="12.75">
      <c r="B194" s="51"/>
      <c r="AS194" s="33"/>
      <c r="AT194" s="33"/>
      <c r="AU194" s="33"/>
      <c r="AV194" s="33"/>
      <c r="AW194" s="37"/>
      <c r="AX194" s="37"/>
      <c r="AZ194" s="4"/>
      <c r="BC194" s="33"/>
      <c r="BD194" s="33"/>
      <c r="BI194" s="33"/>
      <c r="BJ194" s="33"/>
      <c r="BK194" s="33"/>
      <c r="BL194" s="33"/>
      <c r="BM194" s="37"/>
      <c r="BN194" s="37"/>
      <c r="BP194" s="4"/>
      <c r="BS194" s="33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</row>
    <row r="195" spans="2:121" ht="12.75">
      <c r="B195" s="51"/>
      <c r="AS195" s="33"/>
      <c r="AT195" s="33"/>
      <c r="AU195" s="33"/>
      <c r="AV195" s="33"/>
      <c r="AW195" s="37"/>
      <c r="AX195" s="37"/>
      <c r="AZ195" s="4"/>
      <c r="BC195" s="33"/>
      <c r="BD195" s="33"/>
      <c r="BI195" s="33"/>
      <c r="BJ195" s="33"/>
      <c r="BK195" s="33"/>
      <c r="BL195" s="33"/>
      <c r="BM195" s="37"/>
      <c r="BN195" s="37"/>
      <c r="BP195" s="4"/>
      <c r="BS195" s="33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</row>
    <row r="196" spans="2:121" ht="12.75">
      <c r="B196" s="51"/>
      <c r="AS196" s="33"/>
      <c r="AT196" s="33"/>
      <c r="AU196" s="33"/>
      <c r="AV196" s="33"/>
      <c r="AW196" s="37"/>
      <c r="AX196" s="37"/>
      <c r="AZ196" s="4"/>
      <c r="BC196" s="33"/>
      <c r="BD196" s="33"/>
      <c r="BI196" s="33"/>
      <c r="BJ196" s="33"/>
      <c r="BK196" s="33"/>
      <c r="BL196" s="33"/>
      <c r="BM196" s="37"/>
      <c r="BN196" s="37"/>
      <c r="BP196" s="4"/>
      <c r="BS196" s="33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</row>
    <row r="197" spans="2:121" ht="12.75">
      <c r="B197" s="51"/>
      <c r="AS197" s="33"/>
      <c r="AT197" s="33"/>
      <c r="AU197" s="33"/>
      <c r="AV197" s="33"/>
      <c r="AW197" s="37"/>
      <c r="AX197" s="37"/>
      <c r="AZ197" s="4"/>
      <c r="BC197" s="33"/>
      <c r="BD197" s="33"/>
      <c r="BI197" s="33"/>
      <c r="BJ197" s="33"/>
      <c r="BK197" s="33"/>
      <c r="BL197" s="33"/>
      <c r="BM197" s="37"/>
      <c r="BN197" s="37"/>
      <c r="BP197" s="4"/>
      <c r="BS197" s="33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</row>
    <row r="198" spans="2:121" ht="12.75">
      <c r="B198" s="51"/>
      <c r="AS198" s="33"/>
      <c r="AT198" s="33"/>
      <c r="AU198" s="33"/>
      <c r="AV198" s="33"/>
      <c r="AW198" s="37"/>
      <c r="AX198" s="37"/>
      <c r="AZ198" s="4"/>
      <c r="BC198" s="33"/>
      <c r="BD198" s="33"/>
      <c r="BI198" s="33"/>
      <c r="BJ198" s="33"/>
      <c r="BK198" s="33"/>
      <c r="BL198" s="33"/>
      <c r="BM198" s="37"/>
      <c r="BN198" s="37"/>
      <c r="BP198" s="4"/>
      <c r="BS198" s="33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</row>
    <row r="199" spans="2:121" ht="12.75">
      <c r="B199" s="51"/>
      <c r="AS199" s="33"/>
      <c r="AT199" s="33"/>
      <c r="AU199" s="33"/>
      <c r="AV199" s="33"/>
      <c r="AW199" s="37"/>
      <c r="AX199" s="37"/>
      <c r="AZ199" s="4"/>
      <c r="BC199" s="33"/>
      <c r="BD199" s="33"/>
      <c r="BI199" s="33"/>
      <c r="BJ199" s="33"/>
      <c r="BK199" s="33"/>
      <c r="BL199" s="33"/>
      <c r="BM199" s="37"/>
      <c r="BN199" s="37"/>
      <c r="BP199" s="4"/>
      <c r="BS199" s="33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</row>
    <row r="200" spans="2:121" ht="12.75">
      <c r="B200" s="51"/>
      <c r="AS200" s="33"/>
      <c r="AT200" s="33"/>
      <c r="AU200" s="33"/>
      <c r="AV200" s="33"/>
      <c r="AW200" s="37"/>
      <c r="AX200" s="37"/>
      <c r="AZ200" s="4"/>
      <c r="BC200" s="33"/>
      <c r="BD200" s="33"/>
      <c r="BI200" s="33"/>
      <c r="BJ200" s="33"/>
      <c r="BK200" s="33"/>
      <c r="BL200" s="33"/>
      <c r="BM200" s="37"/>
      <c r="BN200" s="37"/>
      <c r="BP200" s="4"/>
      <c r="BS200" s="33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</row>
    <row r="201" spans="2:121" ht="12.75">
      <c r="B201" s="51"/>
      <c r="AS201" s="33"/>
      <c r="AT201" s="33"/>
      <c r="AU201" s="33"/>
      <c r="AV201" s="33"/>
      <c r="AW201" s="37"/>
      <c r="AX201" s="37"/>
      <c r="AZ201" s="4"/>
      <c r="BC201" s="33"/>
      <c r="BD201" s="33"/>
      <c r="BI201" s="33"/>
      <c r="BJ201" s="33"/>
      <c r="BK201" s="33"/>
      <c r="BL201" s="33"/>
      <c r="BM201" s="37"/>
      <c r="BN201" s="37"/>
      <c r="BP201" s="4"/>
      <c r="BS201" s="33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</row>
    <row r="202" spans="2:121" ht="12.75">
      <c r="B202" s="51"/>
      <c r="AS202" s="33"/>
      <c r="AT202" s="33"/>
      <c r="AU202" s="33"/>
      <c r="AV202" s="33"/>
      <c r="AW202" s="37"/>
      <c r="AX202" s="37"/>
      <c r="AZ202" s="4"/>
      <c r="BC202" s="33"/>
      <c r="BD202" s="33"/>
      <c r="BI202" s="33"/>
      <c r="BJ202" s="33"/>
      <c r="BK202" s="33"/>
      <c r="BL202" s="33"/>
      <c r="BM202" s="37"/>
      <c r="BN202" s="37"/>
      <c r="BP202" s="4"/>
      <c r="BS202" s="33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</row>
    <row r="203" spans="2:121" ht="12.75">
      <c r="B203" s="51"/>
      <c r="AS203" s="33"/>
      <c r="AT203" s="33"/>
      <c r="AU203" s="33"/>
      <c r="AV203" s="33"/>
      <c r="AW203" s="37"/>
      <c r="AX203" s="37"/>
      <c r="AZ203" s="4"/>
      <c r="BC203" s="33"/>
      <c r="BD203" s="33"/>
      <c r="BI203" s="33"/>
      <c r="BJ203" s="33"/>
      <c r="BK203" s="33"/>
      <c r="BL203" s="33"/>
      <c r="BM203" s="37"/>
      <c r="BN203" s="37"/>
      <c r="BP203" s="4"/>
      <c r="BS203" s="33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</row>
    <row r="204" spans="2:121" ht="12.75">
      <c r="B204" s="51"/>
      <c r="AS204" s="33"/>
      <c r="AT204" s="33"/>
      <c r="AU204" s="33"/>
      <c r="AV204" s="33"/>
      <c r="AW204" s="37"/>
      <c r="AX204" s="37"/>
      <c r="AZ204" s="4"/>
      <c r="BC204" s="33"/>
      <c r="BD204" s="33"/>
      <c r="BI204" s="33"/>
      <c r="BJ204" s="33"/>
      <c r="BK204" s="33"/>
      <c r="BL204" s="33"/>
      <c r="BM204" s="37"/>
      <c r="BN204" s="37"/>
      <c r="BP204" s="4"/>
      <c r="BS204" s="33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</row>
    <row r="205" spans="2:121" ht="12.75">
      <c r="B205" s="51"/>
      <c r="AS205" s="33"/>
      <c r="AT205" s="33"/>
      <c r="AU205" s="33"/>
      <c r="AV205" s="33"/>
      <c r="AW205" s="37"/>
      <c r="AX205" s="37"/>
      <c r="AZ205" s="4"/>
      <c r="BC205" s="33"/>
      <c r="BD205" s="33"/>
      <c r="BI205" s="33"/>
      <c r="BJ205" s="33"/>
      <c r="BK205" s="33"/>
      <c r="BL205" s="33"/>
      <c r="BM205" s="37"/>
      <c r="BN205" s="37"/>
      <c r="BP205" s="4"/>
      <c r="BS205" s="33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</row>
    <row r="206" spans="2:121" ht="12.75">
      <c r="B206" s="51"/>
      <c r="AS206" s="33"/>
      <c r="AT206" s="33"/>
      <c r="AU206" s="33"/>
      <c r="AV206" s="33"/>
      <c r="AW206" s="37"/>
      <c r="AX206" s="37"/>
      <c r="AZ206" s="4"/>
      <c r="BC206" s="33"/>
      <c r="BD206" s="33"/>
      <c r="BI206" s="33"/>
      <c r="BJ206" s="33"/>
      <c r="BK206" s="33"/>
      <c r="BL206" s="33"/>
      <c r="BM206" s="37"/>
      <c r="BN206" s="37"/>
      <c r="BP206" s="4"/>
      <c r="BS206" s="33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</row>
    <row r="207" spans="2:121" ht="12.75">
      <c r="B207" s="51"/>
      <c r="AS207" s="33"/>
      <c r="AT207" s="33"/>
      <c r="AU207" s="33"/>
      <c r="AV207" s="33"/>
      <c r="AW207" s="37"/>
      <c r="AX207" s="37"/>
      <c r="AZ207" s="4"/>
      <c r="BC207" s="33"/>
      <c r="BD207" s="33"/>
      <c r="BI207" s="33"/>
      <c r="BJ207" s="33"/>
      <c r="BK207" s="33"/>
      <c r="BL207" s="33"/>
      <c r="BM207" s="37"/>
      <c r="BN207" s="37"/>
      <c r="BP207" s="4"/>
      <c r="BS207" s="33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</row>
    <row r="208" spans="2:121" ht="12.75">
      <c r="B208" s="51"/>
      <c r="AS208" s="33"/>
      <c r="AT208" s="33"/>
      <c r="AU208" s="33"/>
      <c r="AV208" s="33"/>
      <c r="AW208" s="37"/>
      <c r="AX208" s="37"/>
      <c r="AZ208" s="4"/>
      <c r="BC208" s="33"/>
      <c r="BD208" s="33"/>
      <c r="BI208" s="33"/>
      <c r="BJ208" s="33"/>
      <c r="BK208" s="33"/>
      <c r="BL208" s="33"/>
      <c r="BM208" s="37"/>
      <c r="BN208" s="37"/>
      <c r="BP208" s="4"/>
      <c r="BS208" s="33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</row>
    <row r="209" spans="2:121" ht="12.75">
      <c r="B209" s="51"/>
      <c r="AS209" s="33"/>
      <c r="AT209" s="33"/>
      <c r="AU209" s="33"/>
      <c r="AV209" s="33"/>
      <c r="AW209" s="37"/>
      <c r="AX209" s="37"/>
      <c r="AZ209" s="4"/>
      <c r="BC209" s="33"/>
      <c r="BD209" s="33"/>
      <c r="BI209" s="33"/>
      <c r="BJ209" s="33"/>
      <c r="BK209" s="33"/>
      <c r="BL209" s="33"/>
      <c r="BM209" s="37"/>
      <c r="BN209" s="37"/>
      <c r="BP209" s="4"/>
      <c r="BS209" s="33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</row>
    <row r="210" spans="2:121" ht="12.75">
      <c r="B210" s="51"/>
      <c r="AS210" s="33"/>
      <c r="AT210" s="33"/>
      <c r="AU210" s="33"/>
      <c r="AV210" s="33"/>
      <c r="AW210" s="37"/>
      <c r="AX210" s="37"/>
      <c r="AZ210" s="4"/>
      <c r="BC210" s="33"/>
      <c r="BD210" s="33"/>
      <c r="BI210" s="33"/>
      <c r="BJ210" s="33"/>
      <c r="BK210" s="33"/>
      <c r="BL210" s="33"/>
      <c r="BM210" s="37"/>
      <c r="BN210" s="37"/>
      <c r="BP210" s="4"/>
      <c r="BS210" s="33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</row>
    <row r="211" spans="2:121" ht="12.75">
      <c r="B211" s="51"/>
      <c r="AS211" s="33"/>
      <c r="AT211" s="33"/>
      <c r="AU211" s="33"/>
      <c r="AV211" s="33"/>
      <c r="AW211" s="37"/>
      <c r="AX211" s="37"/>
      <c r="AZ211" s="4"/>
      <c r="BC211" s="33"/>
      <c r="BD211" s="33"/>
      <c r="BI211" s="33"/>
      <c r="BJ211" s="33"/>
      <c r="BK211" s="33"/>
      <c r="BL211" s="33"/>
      <c r="BM211" s="37"/>
      <c r="BN211" s="37"/>
      <c r="BP211" s="4"/>
      <c r="BS211" s="33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</row>
    <row r="212" spans="2:121" ht="12.75">
      <c r="B212" s="51"/>
      <c r="AS212" s="33"/>
      <c r="AT212" s="33"/>
      <c r="AU212" s="33"/>
      <c r="AV212" s="33"/>
      <c r="AW212" s="37"/>
      <c r="AX212" s="37"/>
      <c r="AZ212" s="4"/>
      <c r="BC212" s="33"/>
      <c r="BD212" s="33"/>
      <c r="BI212" s="33"/>
      <c r="BJ212" s="33"/>
      <c r="BK212" s="33"/>
      <c r="BL212" s="33"/>
      <c r="BM212" s="37"/>
      <c r="BN212" s="37"/>
      <c r="BP212" s="4"/>
      <c r="BS212" s="33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</row>
    <row r="213" spans="2:121" ht="12.75">
      <c r="B213" s="51"/>
      <c r="AS213" s="33"/>
      <c r="AT213" s="33"/>
      <c r="AU213" s="33"/>
      <c r="AV213" s="33"/>
      <c r="AW213" s="37"/>
      <c r="AX213" s="37"/>
      <c r="AZ213" s="4"/>
      <c r="BC213" s="33"/>
      <c r="BD213" s="33"/>
      <c r="BI213" s="33"/>
      <c r="BJ213" s="33"/>
      <c r="BK213" s="33"/>
      <c r="BL213" s="33"/>
      <c r="BM213" s="37"/>
      <c r="BN213" s="37"/>
      <c r="BP213" s="4"/>
      <c r="BS213" s="33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</row>
    <row r="214" spans="2:121" ht="12.75">
      <c r="B214" s="51"/>
      <c r="AS214" s="33"/>
      <c r="AT214" s="33"/>
      <c r="AU214" s="33"/>
      <c r="AV214" s="33"/>
      <c r="AW214" s="37"/>
      <c r="AX214" s="37"/>
      <c r="AZ214" s="4"/>
      <c r="BC214" s="33"/>
      <c r="BD214" s="33"/>
      <c r="BI214" s="33"/>
      <c r="BJ214" s="33"/>
      <c r="BK214" s="33"/>
      <c r="BL214" s="33"/>
      <c r="BM214" s="37"/>
      <c r="BN214" s="37"/>
      <c r="BP214" s="4"/>
      <c r="BS214" s="33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</row>
    <row r="215" spans="2:121" ht="12.75">
      <c r="B215" s="51"/>
      <c r="AS215" s="33"/>
      <c r="AT215" s="33"/>
      <c r="AU215" s="33"/>
      <c r="AV215" s="33"/>
      <c r="AW215" s="37"/>
      <c r="AX215" s="37"/>
      <c r="AZ215" s="4"/>
      <c r="BC215" s="33"/>
      <c r="BD215" s="33"/>
      <c r="BI215" s="33"/>
      <c r="BJ215" s="33"/>
      <c r="BK215" s="33"/>
      <c r="BL215" s="33"/>
      <c r="BM215" s="37"/>
      <c r="BN215" s="37"/>
      <c r="BP215" s="4"/>
      <c r="BS215" s="33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</row>
    <row r="216" spans="2:121" ht="12.75">
      <c r="B216" s="51"/>
      <c r="AS216" s="33"/>
      <c r="AT216" s="33"/>
      <c r="AU216" s="33"/>
      <c r="AV216" s="33"/>
      <c r="AW216" s="37"/>
      <c r="AX216" s="37"/>
      <c r="AZ216" s="4"/>
      <c r="BC216" s="33"/>
      <c r="BD216" s="33"/>
      <c r="BI216" s="33"/>
      <c r="BJ216" s="33"/>
      <c r="BK216" s="33"/>
      <c r="BL216" s="33"/>
      <c r="BM216" s="37"/>
      <c r="BN216" s="37"/>
      <c r="BP216" s="4"/>
      <c r="BS216" s="33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</row>
    <row r="217" spans="2:121" ht="12.75">
      <c r="B217" s="51"/>
      <c r="AS217" s="33"/>
      <c r="AT217" s="33"/>
      <c r="AU217" s="33"/>
      <c r="AV217" s="33"/>
      <c r="AW217" s="37"/>
      <c r="AX217" s="37"/>
      <c r="AZ217" s="4"/>
      <c r="BC217" s="33"/>
      <c r="BD217" s="33"/>
      <c r="BI217" s="33"/>
      <c r="BJ217" s="33"/>
      <c r="BK217" s="33"/>
      <c r="BL217" s="33"/>
      <c r="BM217" s="37"/>
      <c r="BN217" s="37"/>
      <c r="BP217" s="4"/>
      <c r="BS217" s="33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</row>
    <row r="218" spans="2:121" ht="12.75">
      <c r="B218" s="51"/>
      <c r="AS218" s="33"/>
      <c r="AT218" s="33"/>
      <c r="AU218" s="33"/>
      <c r="AV218" s="33"/>
      <c r="AW218" s="37"/>
      <c r="AX218" s="37"/>
      <c r="AZ218" s="4"/>
      <c r="BC218" s="33"/>
      <c r="BD218" s="33"/>
      <c r="BI218" s="33"/>
      <c r="BJ218" s="33"/>
      <c r="BK218" s="33"/>
      <c r="BL218" s="33"/>
      <c r="BM218" s="37"/>
      <c r="BN218" s="37"/>
      <c r="BP218" s="4"/>
      <c r="BS218" s="33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</row>
    <row r="219" spans="2:121" ht="12.75">
      <c r="B219" s="51"/>
      <c r="AS219" s="33"/>
      <c r="AT219" s="33"/>
      <c r="AU219" s="33"/>
      <c r="AV219" s="33"/>
      <c r="AW219" s="37"/>
      <c r="AX219" s="37"/>
      <c r="AZ219" s="4"/>
      <c r="BC219" s="33"/>
      <c r="BD219" s="33"/>
      <c r="BI219" s="33"/>
      <c r="BJ219" s="33"/>
      <c r="BK219" s="33"/>
      <c r="BL219" s="33"/>
      <c r="BM219" s="37"/>
      <c r="BN219" s="37"/>
      <c r="BP219" s="4"/>
      <c r="BS219" s="33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</row>
    <row r="220" spans="2:121" ht="12.75">
      <c r="B220" s="51"/>
      <c r="AS220" s="33"/>
      <c r="AT220" s="33"/>
      <c r="AU220" s="33"/>
      <c r="AV220" s="33"/>
      <c r="AW220" s="37"/>
      <c r="AX220" s="37"/>
      <c r="AZ220" s="4"/>
      <c r="BC220" s="33"/>
      <c r="BD220" s="33"/>
      <c r="BI220" s="33"/>
      <c r="BJ220" s="33"/>
      <c r="BK220" s="33"/>
      <c r="BL220" s="33"/>
      <c r="BM220" s="37"/>
      <c r="BN220" s="37"/>
      <c r="BP220" s="4"/>
      <c r="BS220" s="33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</row>
    <row r="221" spans="2:121" ht="12.75">
      <c r="B221" s="51"/>
      <c r="AS221" s="33"/>
      <c r="AT221" s="33"/>
      <c r="AU221" s="33"/>
      <c r="AV221" s="33"/>
      <c r="AW221" s="37"/>
      <c r="AX221" s="37"/>
      <c r="AZ221" s="4"/>
      <c r="BC221" s="33"/>
      <c r="BD221" s="33"/>
      <c r="BI221" s="33"/>
      <c r="BJ221" s="33"/>
      <c r="BK221" s="33"/>
      <c r="BL221" s="33"/>
      <c r="BM221" s="37"/>
      <c r="BN221" s="37"/>
      <c r="BP221" s="4"/>
      <c r="BS221" s="33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</row>
    <row r="222" spans="2:121" ht="12.75">
      <c r="B222" s="51"/>
      <c r="AS222" s="33"/>
      <c r="AT222" s="33"/>
      <c r="AU222" s="33"/>
      <c r="AV222" s="33"/>
      <c r="AW222" s="37"/>
      <c r="AX222" s="37"/>
      <c r="AZ222" s="4"/>
      <c r="BC222" s="33"/>
      <c r="BD222" s="33"/>
      <c r="BI222" s="33"/>
      <c r="BJ222" s="33"/>
      <c r="BK222" s="33"/>
      <c r="BL222" s="33"/>
      <c r="BM222" s="37"/>
      <c r="BN222" s="37"/>
      <c r="BP222" s="4"/>
      <c r="BS222" s="33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</row>
    <row r="223" spans="2:121" ht="12.75">
      <c r="B223" s="51"/>
      <c r="AS223" s="33"/>
      <c r="AT223" s="33"/>
      <c r="AU223" s="33"/>
      <c r="AV223" s="33"/>
      <c r="AW223" s="37"/>
      <c r="AX223" s="37"/>
      <c r="AZ223" s="4"/>
      <c r="BC223" s="33"/>
      <c r="BD223" s="33"/>
      <c r="BI223" s="33"/>
      <c r="BJ223" s="33"/>
      <c r="BK223" s="33"/>
      <c r="BL223" s="33"/>
      <c r="BM223" s="37"/>
      <c r="BN223" s="37"/>
      <c r="BP223" s="4"/>
      <c r="BS223" s="33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</row>
    <row r="224" spans="2:121" ht="12.75">
      <c r="B224" s="51"/>
      <c r="AS224" s="33"/>
      <c r="AT224" s="33"/>
      <c r="AU224" s="33"/>
      <c r="AV224" s="33"/>
      <c r="AW224" s="37"/>
      <c r="AX224" s="37"/>
      <c r="AZ224" s="4"/>
      <c r="BC224" s="33"/>
      <c r="BD224" s="33"/>
      <c r="BI224" s="33"/>
      <c r="BJ224" s="33"/>
      <c r="BK224" s="33"/>
      <c r="BL224" s="33"/>
      <c r="BM224" s="37"/>
      <c r="BN224" s="37"/>
      <c r="BP224" s="4"/>
      <c r="BS224" s="33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</row>
    <row r="225" spans="2:121" ht="12.75">
      <c r="B225" s="51"/>
      <c r="AS225" s="33"/>
      <c r="AT225" s="33"/>
      <c r="AU225" s="33"/>
      <c r="AV225" s="33"/>
      <c r="AW225" s="37"/>
      <c r="AX225" s="37"/>
      <c r="AZ225" s="4"/>
      <c r="BC225" s="33"/>
      <c r="BD225" s="33"/>
      <c r="BI225" s="33"/>
      <c r="BJ225" s="33"/>
      <c r="BK225" s="33"/>
      <c r="BL225" s="33"/>
      <c r="BM225" s="37"/>
      <c r="BN225" s="37"/>
      <c r="BP225" s="4"/>
      <c r="BS225" s="33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</row>
    <row r="226" spans="2:121" ht="12.75">
      <c r="B226" s="51"/>
      <c r="AS226" s="33"/>
      <c r="AT226" s="33"/>
      <c r="AU226" s="33"/>
      <c r="AV226" s="33"/>
      <c r="AW226" s="37"/>
      <c r="AX226" s="37"/>
      <c r="AZ226" s="4"/>
      <c r="BC226" s="33"/>
      <c r="BD226" s="33"/>
      <c r="BI226" s="33"/>
      <c r="BJ226" s="33"/>
      <c r="BK226" s="33"/>
      <c r="BL226" s="33"/>
      <c r="BM226" s="37"/>
      <c r="BN226" s="37"/>
      <c r="BP226" s="4"/>
      <c r="BS226" s="33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</row>
    <row r="227" spans="2:121" ht="12.75">
      <c r="B227" s="51"/>
      <c r="AS227" s="33"/>
      <c r="AT227" s="33"/>
      <c r="AU227" s="33"/>
      <c r="AV227" s="33"/>
      <c r="AW227" s="37"/>
      <c r="AX227" s="37"/>
      <c r="AZ227" s="4"/>
      <c r="BC227" s="33"/>
      <c r="BD227" s="33"/>
      <c r="BI227" s="33"/>
      <c r="BJ227" s="33"/>
      <c r="BK227" s="33"/>
      <c r="BL227" s="33"/>
      <c r="BM227" s="37"/>
      <c r="BN227" s="37"/>
      <c r="BP227" s="4"/>
      <c r="BS227" s="33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</row>
    <row r="228" spans="2:121" ht="12.75">
      <c r="B228" s="51"/>
      <c r="AS228" s="33"/>
      <c r="AT228" s="33"/>
      <c r="AU228" s="33"/>
      <c r="AV228" s="33"/>
      <c r="AW228" s="37"/>
      <c r="AX228" s="37"/>
      <c r="AZ228" s="4"/>
      <c r="BC228" s="33"/>
      <c r="BD228" s="33"/>
      <c r="BI228" s="33"/>
      <c r="BJ228" s="33"/>
      <c r="BK228" s="33"/>
      <c r="BL228" s="33"/>
      <c r="BM228" s="37"/>
      <c r="BN228" s="37"/>
      <c r="BP228" s="4"/>
      <c r="BS228" s="33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</row>
    <row r="229" spans="45:121" ht="12.75">
      <c r="AS229" s="33"/>
      <c r="AT229" s="33"/>
      <c r="AU229" s="33"/>
      <c r="AV229" s="33"/>
      <c r="AW229" s="37"/>
      <c r="AX229" s="37"/>
      <c r="AZ229" s="4"/>
      <c r="BC229" s="33"/>
      <c r="BD229" s="33"/>
      <c r="BI229" s="33"/>
      <c r="BJ229" s="33"/>
      <c r="BK229" s="33"/>
      <c r="BL229" s="33"/>
      <c r="BM229" s="37"/>
      <c r="BN229" s="37"/>
      <c r="BP229" s="4"/>
      <c r="BS229" s="33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</row>
    <row r="230" spans="45:121" ht="12.75">
      <c r="AS230" s="33"/>
      <c r="AT230" s="33"/>
      <c r="AU230" s="33"/>
      <c r="AV230" s="33"/>
      <c r="AW230" s="37"/>
      <c r="AX230" s="37"/>
      <c r="AZ230" s="4"/>
      <c r="BC230" s="33"/>
      <c r="BD230" s="33"/>
      <c r="BI230" s="33"/>
      <c r="BJ230" s="33"/>
      <c r="BK230" s="33"/>
      <c r="BL230" s="33"/>
      <c r="BM230" s="37"/>
      <c r="BN230" s="37"/>
      <c r="BP230" s="4"/>
      <c r="BS230" s="33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</row>
    <row r="231" spans="45:121" ht="12.75">
      <c r="AS231" s="33"/>
      <c r="AT231" s="33"/>
      <c r="AU231" s="33"/>
      <c r="AV231" s="33"/>
      <c r="AW231" s="37"/>
      <c r="AX231" s="37"/>
      <c r="AZ231" s="4"/>
      <c r="BC231" s="33"/>
      <c r="BD231" s="33"/>
      <c r="BI231" s="33"/>
      <c r="BJ231" s="33"/>
      <c r="BK231" s="33"/>
      <c r="BL231" s="33"/>
      <c r="BM231" s="37"/>
      <c r="BN231" s="37"/>
      <c r="BP231" s="4"/>
      <c r="BS231" s="33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</row>
    <row r="232" spans="45:121" ht="12.75">
      <c r="AS232" s="33"/>
      <c r="AT232" s="33"/>
      <c r="AU232" s="33"/>
      <c r="AV232" s="33"/>
      <c r="AW232" s="37"/>
      <c r="AX232" s="37"/>
      <c r="AZ232" s="4"/>
      <c r="BC232" s="33"/>
      <c r="BD232" s="33"/>
      <c r="BI232" s="33"/>
      <c r="BJ232" s="33"/>
      <c r="BK232" s="33"/>
      <c r="BL232" s="33"/>
      <c r="BM232" s="37"/>
      <c r="BN232" s="37"/>
      <c r="BP232" s="4"/>
      <c r="BS232" s="33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</row>
    <row r="233" spans="45:121" ht="12.75">
      <c r="AS233" s="33"/>
      <c r="AT233" s="33"/>
      <c r="AU233" s="33"/>
      <c r="AV233" s="33"/>
      <c r="AW233" s="37"/>
      <c r="AX233" s="37"/>
      <c r="AZ233" s="4"/>
      <c r="BC233" s="33"/>
      <c r="BD233" s="33"/>
      <c r="BI233" s="33"/>
      <c r="BJ233" s="33"/>
      <c r="BK233" s="33"/>
      <c r="BL233" s="33"/>
      <c r="BM233" s="37"/>
      <c r="BN233" s="37"/>
      <c r="BP233" s="4"/>
      <c r="BS233" s="33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</row>
    <row r="234" spans="45:121" ht="12.75">
      <c r="AS234" s="33"/>
      <c r="AT234" s="33"/>
      <c r="AU234" s="33"/>
      <c r="AV234" s="33"/>
      <c r="AW234" s="37"/>
      <c r="AX234" s="37"/>
      <c r="AZ234" s="4"/>
      <c r="BC234" s="33"/>
      <c r="BD234" s="33"/>
      <c r="BI234" s="33"/>
      <c r="BJ234" s="33"/>
      <c r="BK234" s="33"/>
      <c r="BL234" s="33"/>
      <c r="BM234" s="37"/>
      <c r="BN234" s="37"/>
      <c r="BP234" s="4"/>
      <c r="BS234" s="33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</row>
    <row r="235" spans="45:121" ht="12.75">
      <c r="AS235" s="33"/>
      <c r="AT235" s="33"/>
      <c r="AU235" s="33"/>
      <c r="AV235" s="33"/>
      <c r="AW235" s="37"/>
      <c r="AX235" s="37"/>
      <c r="AZ235" s="4"/>
      <c r="BC235" s="33"/>
      <c r="BD235" s="33"/>
      <c r="BI235" s="33"/>
      <c r="BJ235" s="33"/>
      <c r="BK235" s="33"/>
      <c r="BL235" s="33"/>
      <c r="BM235" s="37"/>
      <c r="BN235" s="37"/>
      <c r="BP235" s="4"/>
      <c r="BS235" s="33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</row>
    <row r="236" spans="45:121" ht="12.75">
      <c r="AS236" s="33"/>
      <c r="AT236" s="33"/>
      <c r="AU236" s="33"/>
      <c r="AV236" s="33"/>
      <c r="AW236" s="37"/>
      <c r="AX236" s="37"/>
      <c r="AZ236" s="4"/>
      <c r="BC236" s="33"/>
      <c r="BD236" s="33"/>
      <c r="BI236" s="33"/>
      <c r="BJ236" s="33"/>
      <c r="BK236" s="33"/>
      <c r="BL236" s="33"/>
      <c r="BM236" s="37"/>
      <c r="BN236" s="37"/>
      <c r="BP236" s="4"/>
      <c r="BS236" s="33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</row>
    <row r="237" spans="45:121" ht="12.75">
      <c r="AS237" s="33"/>
      <c r="AT237" s="33"/>
      <c r="AU237" s="33"/>
      <c r="AV237" s="33"/>
      <c r="AW237" s="37"/>
      <c r="AX237" s="37"/>
      <c r="AZ237" s="4"/>
      <c r="BC237" s="33"/>
      <c r="BD237" s="33"/>
      <c r="BI237" s="33"/>
      <c r="BJ237" s="33"/>
      <c r="BK237" s="33"/>
      <c r="BL237" s="33"/>
      <c r="BM237" s="37"/>
      <c r="BN237" s="37"/>
      <c r="BP237" s="4"/>
      <c r="BS237" s="33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</row>
    <row r="238" spans="45:121" ht="12.75">
      <c r="AS238" s="33"/>
      <c r="AT238" s="33"/>
      <c r="AU238" s="33"/>
      <c r="AV238" s="33"/>
      <c r="AW238" s="37"/>
      <c r="AX238" s="37"/>
      <c r="AZ238" s="4"/>
      <c r="BC238" s="33"/>
      <c r="BD238" s="33"/>
      <c r="BI238" s="33"/>
      <c r="BJ238" s="33"/>
      <c r="BK238" s="33"/>
      <c r="BL238" s="33"/>
      <c r="BM238" s="37"/>
      <c r="BN238" s="37"/>
      <c r="BP238" s="4"/>
      <c r="BS238" s="33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</row>
    <row r="239" spans="45:121" ht="12.75">
      <c r="AS239" s="33"/>
      <c r="AT239" s="33"/>
      <c r="AU239" s="33"/>
      <c r="AV239" s="33"/>
      <c r="AW239" s="37"/>
      <c r="AX239" s="37"/>
      <c r="AZ239" s="4"/>
      <c r="BC239" s="33"/>
      <c r="BD239" s="33"/>
      <c r="BI239" s="33"/>
      <c r="BJ239" s="33"/>
      <c r="BK239" s="33"/>
      <c r="BL239" s="33"/>
      <c r="BM239" s="37"/>
      <c r="BN239" s="37"/>
      <c r="BP239" s="4"/>
      <c r="BS239" s="33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</row>
    <row r="240" spans="45:121" ht="12.75">
      <c r="AS240" s="33"/>
      <c r="AT240" s="33"/>
      <c r="AU240" s="33"/>
      <c r="AV240" s="33"/>
      <c r="AW240" s="37"/>
      <c r="AX240" s="37"/>
      <c r="AZ240" s="4"/>
      <c r="BC240" s="33"/>
      <c r="BD240" s="33"/>
      <c r="BI240" s="33"/>
      <c r="BJ240" s="33"/>
      <c r="BK240" s="33"/>
      <c r="BL240" s="33"/>
      <c r="BM240" s="37"/>
      <c r="BN240" s="37"/>
      <c r="BP240" s="4"/>
      <c r="BS240" s="33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</row>
    <row r="241" spans="45:121" ht="12.75">
      <c r="AS241" s="33"/>
      <c r="AT241" s="33"/>
      <c r="AU241" s="33"/>
      <c r="AV241" s="33"/>
      <c r="AW241" s="37"/>
      <c r="AX241" s="37"/>
      <c r="AZ241" s="4"/>
      <c r="BC241" s="33"/>
      <c r="BD241" s="33"/>
      <c r="BI241" s="33"/>
      <c r="BJ241" s="33"/>
      <c r="BK241" s="33"/>
      <c r="BL241" s="33"/>
      <c r="BM241" s="37"/>
      <c r="BN241" s="37"/>
      <c r="BP241" s="4"/>
      <c r="BS241" s="33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</row>
    <row r="242" spans="45:121" ht="12.75">
      <c r="AS242" s="33"/>
      <c r="AT242" s="33"/>
      <c r="AU242" s="33"/>
      <c r="AV242" s="33"/>
      <c r="AW242" s="37"/>
      <c r="AX242" s="37"/>
      <c r="AZ242" s="4"/>
      <c r="BC242" s="33"/>
      <c r="BD242" s="33"/>
      <c r="BI242" s="33"/>
      <c r="BJ242" s="33"/>
      <c r="BK242" s="33"/>
      <c r="BL242" s="33"/>
      <c r="BM242" s="37"/>
      <c r="BN242" s="37"/>
      <c r="BP242" s="4"/>
      <c r="BS242" s="33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</row>
    <row r="243" spans="45:121" ht="12.75">
      <c r="AS243" s="33"/>
      <c r="AT243" s="33"/>
      <c r="AU243" s="33"/>
      <c r="AV243" s="33"/>
      <c r="AW243" s="37"/>
      <c r="AX243" s="37"/>
      <c r="AZ243" s="4"/>
      <c r="BC243" s="33"/>
      <c r="BD243" s="33"/>
      <c r="BI243" s="33"/>
      <c r="BJ243" s="33"/>
      <c r="BK243" s="33"/>
      <c r="BL243" s="33"/>
      <c r="BM243" s="37"/>
      <c r="BN243" s="37"/>
      <c r="BP243" s="4"/>
      <c r="BS243" s="33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 Wayburn</dc:creator>
  <cp:keywords/>
  <dc:description/>
  <cp:lastModifiedBy>Thomas L Wayburn</cp:lastModifiedBy>
  <cp:lastPrinted>2007-07-02T07:39:58Z</cp:lastPrinted>
  <dcterms:created xsi:type="dcterms:W3CDTF">2007-06-19T15:09:29Z</dcterms:created>
  <dcterms:modified xsi:type="dcterms:W3CDTF">2007-08-05T10:31:21Z</dcterms:modified>
  <cp:category/>
  <cp:version/>
  <cp:contentType/>
  <cp:contentStatus/>
</cp:coreProperties>
</file>